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ICE UT" sheetId="2" r:id="rId1"/>
    <sheet name="BILL IX,X" sheetId="4" r:id="rId2"/>
    <sheet name="BILL VI TO VIII" sheetId="1" r:id="rId3"/>
    <sheet name="Sheet1" sheetId="7" r:id="rId4"/>
    <sheet name="MNT RPT" sheetId="10" r:id="rId5"/>
    <sheet name="SEC FN" sheetId="5" r:id="rId6"/>
    <sheet name="FIRST FN" sheetId="3" r:id="rId7"/>
    <sheet name="words" sheetId="11" state="hidden" r:id="rId8"/>
    <sheet name="DATA" sheetId="6" r:id="rId9"/>
  </sheets>
  <definedNames>
    <definedName name="_xlnm._FilterDatabase" localSheetId="8" hidden="1">DATA!$F$45:$F$75</definedName>
  </definedNames>
  <calcPr calcId="124519"/>
</workbook>
</file>

<file path=xl/calcChain.xml><?xml version="1.0" encoding="utf-8"?>
<calcChain xmlns="http://schemas.openxmlformats.org/spreadsheetml/2006/main">
  <c r="I6" i="2"/>
  <c r="A38" i="1"/>
  <c r="A38" i="4"/>
  <c r="F23" i="11"/>
  <c r="F13"/>
  <c r="E9"/>
  <c r="F9" s="1"/>
  <c r="E19"/>
  <c r="F19" s="1"/>
  <c r="E27"/>
  <c r="F27" s="1"/>
  <c r="E28"/>
  <c r="E35"/>
  <c r="F35" s="1"/>
  <c r="E44"/>
  <c r="F44" s="1"/>
  <c r="E45"/>
  <c r="E54"/>
  <c r="F54" s="1"/>
  <c r="E55"/>
  <c r="D11" i="6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A2" i="1"/>
  <c r="F38" i="10"/>
  <c r="M36"/>
  <c r="L36"/>
  <c r="N36" s="1"/>
  <c r="M35"/>
  <c r="L35"/>
  <c r="N35" s="1"/>
  <c r="M34"/>
  <c r="L34"/>
  <c r="N34" s="1"/>
  <c r="M33"/>
  <c r="L33"/>
  <c r="N33" s="1"/>
  <c r="M32"/>
  <c r="L32"/>
  <c r="N32" s="1"/>
  <c r="M31"/>
  <c r="L31"/>
  <c r="N31" s="1"/>
  <c r="M30"/>
  <c r="L30"/>
  <c r="N30" s="1"/>
  <c r="M29"/>
  <c r="L29"/>
  <c r="N29" s="1"/>
  <c r="M28"/>
  <c r="L28"/>
  <c r="N28" s="1"/>
  <c r="M27"/>
  <c r="L27"/>
  <c r="N27" s="1"/>
  <c r="M26"/>
  <c r="L26"/>
  <c r="N26" s="1"/>
  <c r="M25"/>
  <c r="L25"/>
  <c r="N25" s="1"/>
  <c r="M24"/>
  <c r="L24"/>
  <c r="N24" s="1"/>
  <c r="M23"/>
  <c r="L23"/>
  <c r="N23" s="1"/>
  <c r="M22"/>
  <c r="L22"/>
  <c r="N22" s="1"/>
  <c r="J37"/>
  <c r="M37" s="1"/>
  <c r="I37"/>
  <c r="J36"/>
  <c r="I36"/>
  <c r="K36" s="1"/>
  <c r="J35"/>
  <c r="I35"/>
  <c r="K35" s="1"/>
  <c r="J34"/>
  <c r="I34"/>
  <c r="K34" s="1"/>
  <c r="J33"/>
  <c r="I33"/>
  <c r="K33" s="1"/>
  <c r="J32"/>
  <c r="I32"/>
  <c r="K32" s="1"/>
  <c r="J31"/>
  <c r="I31"/>
  <c r="K31" s="1"/>
  <c r="J30"/>
  <c r="I30"/>
  <c r="K30" s="1"/>
  <c r="J29"/>
  <c r="I29"/>
  <c r="K29" s="1"/>
  <c r="J28"/>
  <c r="I28"/>
  <c r="K28" s="1"/>
  <c r="J27"/>
  <c r="I27"/>
  <c r="K27" s="1"/>
  <c r="J26"/>
  <c r="I26"/>
  <c r="K26" s="1"/>
  <c r="J25"/>
  <c r="I25"/>
  <c r="K25" s="1"/>
  <c r="J24"/>
  <c r="I24"/>
  <c r="K24" s="1"/>
  <c r="J23"/>
  <c r="I23"/>
  <c r="K23" s="1"/>
  <c r="J22"/>
  <c r="I22"/>
  <c r="K22" s="1"/>
  <c r="E37"/>
  <c r="E36"/>
  <c r="E35"/>
  <c r="E34"/>
  <c r="E33"/>
  <c r="E32"/>
  <c r="E31"/>
  <c r="E30"/>
  <c r="E29"/>
  <c r="E28"/>
  <c r="E27"/>
  <c r="E26"/>
  <c r="E25"/>
  <c r="E24"/>
  <c r="E23"/>
  <c r="E22"/>
  <c r="A21"/>
  <c r="C21"/>
  <c r="E21"/>
  <c r="I21"/>
  <c r="L21" s="1"/>
  <c r="J21"/>
  <c r="K21"/>
  <c r="M21"/>
  <c r="J20"/>
  <c r="M20" s="1"/>
  <c r="I20"/>
  <c r="L20" s="1"/>
  <c r="E20"/>
  <c r="C20"/>
  <c r="J19"/>
  <c r="M19" s="1"/>
  <c r="I19"/>
  <c r="E19"/>
  <c r="C19"/>
  <c r="J18"/>
  <c r="M18" s="1"/>
  <c r="I18"/>
  <c r="L18" s="1"/>
  <c r="E18"/>
  <c r="C18"/>
  <c r="J17"/>
  <c r="M17" s="1"/>
  <c r="I17"/>
  <c r="E17"/>
  <c r="C17"/>
  <c r="J16"/>
  <c r="M16" s="1"/>
  <c r="I16"/>
  <c r="L16" s="1"/>
  <c r="E16"/>
  <c r="C16"/>
  <c r="J15"/>
  <c r="M15" s="1"/>
  <c r="I15"/>
  <c r="E15"/>
  <c r="C15"/>
  <c r="J14"/>
  <c r="M14" s="1"/>
  <c r="I14"/>
  <c r="L14" s="1"/>
  <c r="E14"/>
  <c r="C14"/>
  <c r="J13"/>
  <c r="M13" s="1"/>
  <c r="I13"/>
  <c r="E13"/>
  <c r="C13"/>
  <c r="J12"/>
  <c r="M12" s="1"/>
  <c r="I12"/>
  <c r="E12"/>
  <c r="C12"/>
  <c r="J11"/>
  <c r="M11" s="1"/>
  <c r="I11"/>
  <c r="E11"/>
  <c r="C11"/>
  <c r="J10"/>
  <c r="M10" s="1"/>
  <c r="I10"/>
  <c r="E10"/>
  <c r="C10"/>
  <c r="J9"/>
  <c r="M9" s="1"/>
  <c r="I9"/>
  <c r="E9"/>
  <c r="C9"/>
  <c r="J8"/>
  <c r="M8" s="1"/>
  <c r="I8"/>
  <c r="E8"/>
  <c r="C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J7"/>
  <c r="M7" s="1"/>
  <c r="I7"/>
  <c r="G7"/>
  <c r="E7"/>
  <c r="E38" s="1"/>
  <c r="D7"/>
  <c r="C7"/>
  <c r="R2"/>
  <c r="A2" i="2"/>
  <c r="A2" i="4"/>
  <c r="D3" i="2"/>
  <c r="L16"/>
  <c r="L11"/>
  <c r="L15"/>
  <c r="L14"/>
  <c r="L10"/>
  <c r="L9"/>
  <c r="H6"/>
  <c r="E79" i="6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B5" i="7"/>
  <c r="A1" i="5"/>
  <c r="I21"/>
  <c r="L21" s="1"/>
  <c r="H21"/>
  <c r="K21" s="1"/>
  <c r="I20"/>
  <c r="L20" s="1"/>
  <c r="H20"/>
  <c r="K20" s="1"/>
  <c r="I19"/>
  <c r="L19" s="1"/>
  <c r="H19"/>
  <c r="K19" s="1"/>
  <c r="I18"/>
  <c r="L18" s="1"/>
  <c r="H18"/>
  <c r="K18" s="1"/>
  <c r="I17"/>
  <c r="L17" s="1"/>
  <c r="H17"/>
  <c r="K17" s="1"/>
  <c r="I16"/>
  <c r="L16" s="1"/>
  <c r="H16"/>
  <c r="K16" s="1"/>
  <c r="I15"/>
  <c r="L15" s="1"/>
  <c r="H15"/>
  <c r="K15" s="1"/>
  <c r="I14"/>
  <c r="L14" s="1"/>
  <c r="H14"/>
  <c r="K14" s="1"/>
  <c r="I13"/>
  <c r="L13" s="1"/>
  <c r="H13"/>
  <c r="K13" s="1"/>
  <c r="I12"/>
  <c r="L12" s="1"/>
  <c r="H12"/>
  <c r="K12" s="1"/>
  <c r="I11"/>
  <c r="L11" s="1"/>
  <c r="H11"/>
  <c r="K11" s="1"/>
  <c r="I10"/>
  <c r="L10" s="1"/>
  <c r="H10"/>
  <c r="K10" s="1"/>
  <c r="I9"/>
  <c r="L9" s="1"/>
  <c r="H9"/>
  <c r="K9" s="1"/>
  <c r="I8"/>
  <c r="L8" s="1"/>
  <c r="H8"/>
  <c r="K8" s="1"/>
  <c r="I7"/>
  <c r="L7" s="1"/>
  <c r="H7"/>
  <c r="K7" s="1"/>
  <c r="I6"/>
  <c r="L6" s="1"/>
  <c r="H6"/>
  <c r="K6" s="1"/>
  <c r="E21"/>
  <c r="E20"/>
  <c r="E19"/>
  <c r="E18"/>
  <c r="E17"/>
  <c r="E16"/>
  <c r="E15"/>
  <c r="E14"/>
  <c r="E13"/>
  <c r="E12"/>
  <c r="E11"/>
  <c r="E10"/>
  <c r="E9"/>
  <c r="E8"/>
  <c r="E7"/>
  <c r="R2" i="3"/>
  <c r="Q2" i="5" s="1"/>
  <c r="J20" i="3"/>
  <c r="M20" s="1"/>
  <c r="J19"/>
  <c r="M19" s="1"/>
  <c r="J18"/>
  <c r="M18" s="1"/>
  <c r="J17"/>
  <c r="M17" s="1"/>
  <c r="J16"/>
  <c r="M16" s="1"/>
  <c r="J15"/>
  <c r="M15" s="1"/>
  <c r="J14"/>
  <c r="M14" s="1"/>
  <c r="J13"/>
  <c r="M13" s="1"/>
  <c r="J12"/>
  <c r="M12" s="1"/>
  <c r="J11"/>
  <c r="M11" s="1"/>
  <c r="J10"/>
  <c r="M10" s="1"/>
  <c r="J9"/>
  <c r="M9" s="1"/>
  <c r="J8"/>
  <c r="M8" s="1"/>
  <c r="J7"/>
  <c r="M7" s="1"/>
  <c r="J6"/>
  <c r="M6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L13" s="1"/>
  <c r="I12"/>
  <c r="L12" s="1"/>
  <c r="I11"/>
  <c r="L11" s="1"/>
  <c r="I10"/>
  <c r="L10" s="1"/>
  <c r="I9"/>
  <c r="L9" s="1"/>
  <c r="I8"/>
  <c r="L8" s="1"/>
  <c r="I7"/>
  <c r="L7" s="1"/>
  <c r="I6"/>
  <c r="L6" s="1"/>
  <c r="G6"/>
  <c r="D6"/>
  <c r="A1"/>
  <c r="H45" i="6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D7" i="3"/>
  <c r="E45" i="6"/>
  <c r="E20" i="11" l="1"/>
  <c r="E10"/>
  <c r="F36"/>
  <c r="F37"/>
  <c r="F28"/>
  <c r="G27"/>
  <c r="F29"/>
  <c r="F20"/>
  <c r="G19"/>
  <c r="F21"/>
  <c r="F10"/>
  <c r="G9"/>
  <c r="F11"/>
  <c r="F55"/>
  <c r="G54"/>
  <c r="F56"/>
  <c r="F45"/>
  <c r="G44"/>
  <c r="F46"/>
  <c r="E36"/>
  <c r="G35"/>
  <c r="E56"/>
  <c r="H54"/>
  <c r="E46"/>
  <c r="H44"/>
  <c r="E37"/>
  <c r="H35"/>
  <c r="E29"/>
  <c r="H27"/>
  <c r="E21"/>
  <c r="H19"/>
  <c r="E11"/>
  <c r="H9"/>
  <c r="C38" i="10"/>
  <c r="G9"/>
  <c r="G8"/>
  <c r="D8"/>
  <c r="K37"/>
  <c r="L37"/>
  <c r="N37" s="1"/>
  <c r="M38"/>
  <c r="J38"/>
  <c r="I38"/>
  <c r="K9"/>
  <c r="K13"/>
  <c r="N16"/>
  <c r="K17"/>
  <c r="K19"/>
  <c r="K8"/>
  <c r="K12"/>
  <c r="K10"/>
  <c r="L10"/>
  <c r="N10" s="1"/>
  <c r="K11"/>
  <c r="K15"/>
  <c r="N18"/>
  <c r="N20"/>
  <c r="L8"/>
  <c r="N8" s="1"/>
  <c r="L12"/>
  <c r="N12" s="1"/>
  <c r="N21"/>
  <c r="N14"/>
  <c r="H7"/>
  <c r="L7"/>
  <c r="L9"/>
  <c r="N9" s="1"/>
  <c r="L11"/>
  <c r="N11" s="1"/>
  <c r="L13"/>
  <c r="N13" s="1"/>
  <c r="K14"/>
  <c r="L15"/>
  <c r="N15" s="1"/>
  <c r="K16"/>
  <c r="L17"/>
  <c r="N17" s="1"/>
  <c r="K18"/>
  <c r="L19"/>
  <c r="N19" s="1"/>
  <c r="K20"/>
  <c r="K7"/>
  <c r="D45" i="6"/>
  <c r="A8" s="1"/>
  <c r="G8" i="3"/>
  <c r="G7"/>
  <c r="G9"/>
  <c r="K4" i="6"/>
  <c r="L4"/>
  <c r="E46"/>
  <c r="G56" i="11" l="1"/>
  <c r="G55"/>
  <c r="I54"/>
  <c r="G21"/>
  <c r="I19"/>
  <c r="G20"/>
  <c r="H10"/>
  <c r="I10"/>
  <c r="H20"/>
  <c r="I20"/>
  <c r="H28"/>
  <c r="I28"/>
  <c r="H36"/>
  <c r="I36"/>
  <c r="H45"/>
  <c r="I45"/>
  <c r="H55"/>
  <c r="I55"/>
  <c r="G37"/>
  <c r="I35"/>
  <c r="J35" s="1"/>
  <c r="G36"/>
  <c r="U39" s="1"/>
  <c r="G39" s="1"/>
  <c r="G46"/>
  <c r="I44"/>
  <c r="J44" s="1"/>
  <c r="G45"/>
  <c r="U48" s="1"/>
  <c r="G48" s="1"/>
  <c r="G11"/>
  <c r="I9"/>
  <c r="J9" s="1"/>
  <c r="G10"/>
  <c r="U13" s="1"/>
  <c r="G13" s="1"/>
  <c r="G29"/>
  <c r="I27"/>
  <c r="J27" s="1"/>
  <c r="G28"/>
  <c r="U31" s="1"/>
  <c r="G31" s="1"/>
  <c r="S2" i="3"/>
  <c r="R2" i="5" s="1"/>
  <c r="S2" i="10"/>
  <c r="A1" s="1"/>
  <c r="H8"/>
  <c r="G10"/>
  <c r="D9"/>
  <c r="H9" s="1"/>
  <c r="B6" i="3"/>
  <c r="B7" i="10"/>
  <c r="K38"/>
  <c r="L38"/>
  <c r="N7"/>
  <c r="N38" s="1"/>
  <c r="B6" i="4"/>
  <c r="B6" i="1"/>
  <c r="D79" i="6"/>
  <c r="D80" s="1"/>
  <c r="D81" s="1"/>
  <c r="D8" i="3"/>
  <c r="G10"/>
  <c r="D46" i="6"/>
  <c r="A9" s="1"/>
  <c r="B8" i="10" s="1"/>
  <c r="E47" i="6"/>
  <c r="J19" i="11" l="1"/>
  <c r="U23" s="1"/>
  <c r="G23" s="1"/>
  <c r="J54"/>
  <c r="U58" s="1"/>
  <c r="G58" s="1"/>
  <c r="G11" i="10"/>
  <c r="D10"/>
  <c r="H10" s="1"/>
  <c r="D9" i="3"/>
  <c r="G11"/>
  <c r="B7"/>
  <c r="B7" i="4"/>
  <c r="B7" i="1"/>
  <c r="D82" i="6"/>
  <c r="E48"/>
  <c r="D47"/>
  <c r="A10" s="1"/>
  <c r="B9" i="10" s="1"/>
  <c r="G12" l="1"/>
  <c r="D11"/>
  <c r="H11" s="1"/>
  <c r="D10" i="3"/>
  <c r="G12"/>
  <c r="B8"/>
  <c r="B8" i="4"/>
  <c r="B8" i="1"/>
  <c r="D83" i="6"/>
  <c r="D48"/>
  <c r="A11" s="1"/>
  <c r="B10" i="10" s="1"/>
  <c r="E49" i="6"/>
  <c r="G13" i="10" l="1"/>
  <c r="D12"/>
  <c r="H12" s="1"/>
  <c r="D12" i="3"/>
  <c r="D11"/>
  <c r="G13"/>
  <c r="B9"/>
  <c r="B9" i="4"/>
  <c r="B9" i="1"/>
  <c r="D84" i="6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49"/>
  <c r="A12" s="1"/>
  <c r="B11" i="10" s="1"/>
  <c r="E50" i="6"/>
  <c r="G14" i="10" l="1"/>
  <c r="D13"/>
  <c r="H13" s="1"/>
  <c r="G14" i="3"/>
  <c r="B10"/>
  <c r="B10" i="4"/>
  <c r="B10" i="1"/>
  <c r="D50" i="6"/>
  <c r="A13" s="1"/>
  <c r="B12" i="10" s="1"/>
  <c r="E51" i="6"/>
  <c r="G15" i="10" l="1"/>
  <c r="D14"/>
  <c r="H14" s="1"/>
  <c r="D13" i="3"/>
  <c r="G15"/>
  <c r="B11"/>
  <c r="B11" i="4"/>
  <c r="B11" i="1"/>
  <c r="D51" i="6"/>
  <c r="A14" s="1"/>
  <c r="B13" i="10" s="1"/>
  <c r="E52" i="6"/>
  <c r="G16" i="10" l="1"/>
  <c r="D15"/>
  <c r="H15" s="1"/>
  <c r="D14" i="3"/>
  <c r="G16"/>
  <c r="B12"/>
  <c r="B12" i="4"/>
  <c r="B12" i="1"/>
  <c r="D52" i="6"/>
  <c r="A15" s="1"/>
  <c r="B14" i="10" s="1"/>
  <c r="E53" i="6"/>
  <c r="G17" i="10" l="1"/>
  <c r="D16"/>
  <c r="H16" s="1"/>
  <c r="D15" i="3"/>
  <c r="G17"/>
  <c r="B13"/>
  <c r="B13" i="4"/>
  <c r="B13" i="1"/>
  <c r="D53" i="6"/>
  <c r="A16" s="1"/>
  <c r="B15" i="10" s="1"/>
  <c r="E54" i="6"/>
  <c r="G18" i="10" l="1"/>
  <c r="D16" i="3"/>
  <c r="D17" i="10"/>
  <c r="H17" s="1"/>
  <c r="G18" i="3"/>
  <c r="B14"/>
  <c r="B14" i="4"/>
  <c r="B14" i="1"/>
  <c r="D54" i="6"/>
  <c r="A17" s="1"/>
  <c r="B16" i="10" s="1"/>
  <c r="E55" i="6"/>
  <c r="G19" i="10" l="1"/>
  <c r="D17" i="3"/>
  <c r="D18" i="10"/>
  <c r="H18" s="1"/>
  <c r="G19" i="3"/>
  <c r="B15"/>
  <c r="B15" i="4"/>
  <c r="B15" i="1"/>
  <c r="D55" i="6"/>
  <c r="A18" s="1"/>
  <c r="B17" i="10" s="1"/>
  <c r="E56" i="6"/>
  <c r="G20" i="10" l="1"/>
  <c r="D18" i="3"/>
  <c r="D19" i="10"/>
  <c r="H19" s="1"/>
  <c r="G20" i="3"/>
  <c r="B16"/>
  <c r="B16" i="4"/>
  <c r="B16" i="1"/>
  <c r="D56" i="6"/>
  <c r="A19" s="1"/>
  <c r="B18" i="10" s="1"/>
  <c r="E57" i="6"/>
  <c r="G21" i="10" l="1"/>
  <c r="D20"/>
  <c r="H20" s="1"/>
  <c r="D19" i="3"/>
  <c r="F6" i="5"/>
  <c r="B17" i="3"/>
  <c r="B17" i="4"/>
  <c r="B17" i="1"/>
  <c r="D57" i="6"/>
  <c r="A20" s="1"/>
  <c r="B19" i="10" s="1"/>
  <c r="E58" i="6"/>
  <c r="G22" i="10" l="1"/>
  <c r="D20" i="3"/>
  <c r="D21" i="10"/>
  <c r="H21" s="1"/>
  <c r="F7" i="5"/>
  <c r="B18" i="3"/>
  <c r="B18" i="4"/>
  <c r="B18" i="1"/>
  <c r="D58" i="6"/>
  <c r="A21" s="1"/>
  <c r="B20" i="10" s="1"/>
  <c r="E59" i="6"/>
  <c r="G23" i="10" l="1"/>
  <c r="D22"/>
  <c r="H22" s="1"/>
  <c r="D6" i="5"/>
  <c r="F8"/>
  <c r="B19" i="3"/>
  <c r="B19" i="4"/>
  <c r="B19" i="1"/>
  <c r="D59" i="6"/>
  <c r="A22" s="1"/>
  <c r="B21" i="10" s="1"/>
  <c r="E60" i="6"/>
  <c r="G24" i="10" l="1"/>
  <c r="D7" i="5"/>
  <c r="D23" i="10"/>
  <c r="H23" s="1"/>
  <c r="F9" i="5"/>
  <c r="B20" i="3"/>
  <c r="B20" i="4"/>
  <c r="B20" i="1"/>
  <c r="D60" i="6"/>
  <c r="A23" s="1"/>
  <c r="B22" i="10" s="1"/>
  <c r="E61" i="6"/>
  <c r="G25" i="10" l="1"/>
  <c r="D24"/>
  <c r="H24" s="1"/>
  <c r="D8" i="5"/>
  <c r="F10"/>
  <c r="B6"/>
  <c r="B21" i="4"/>
  <c r="B21" i="1"/>
  <c r="D61" i="6"/>
  <c r="A24" s="1"/>
  <c r="B23" i="10" s="1"/>
  <c r="E62" i="6"/>
  <c r="G26" i="10" l="1"/>
  <c r="D25"/>
  <c r="H25" s="1"/>
  <c r="D9" i="5"/>
  <c r="F11"/>
  <c r="B7"/>
  <c r="B22" i="4"/>
  <c r="B22" i="1"/>
  <c r="D62" i="6"/>
  <c r="A25" s="1"/>
  <c r="B24" i="10" s="1"/>
  <c r="E63" i="6"/>
  <c r="G27" i="10" l="1"/>
  <c r="D26"/>
  <c r="H26" s="1"/>
  <c r="D10" i="5"/>
  <c r="F12"/>
  <c r="B8"/>
  <c r="B23" i="4"/>
  <c r="B23" i="1"/>
  <c r="D63" i="6"/>
  <c r="A26" s="1"/>
  <c r="B25" i="10" s="1"/>
  <c r="E64" i="6"/>
  <c r="G28" i="10" l="1"/>
  <c r="D11" i="5"/>
  <c r="D27" i="10"/>
  <c r="H27" s="1"/>
  <c r="F13" i="5"/>
  <c r="B9"/>
  <c r="B24" i="4"/>
  <c r="B24" i="1"/>
  <c r="D64" i="6"/>
  <c r="A27" s="1"/>
  <c r="B26" i="10" s="1"/>
  <c r="E65" i="6"/>
  <c r="D65" s="1"/>
  <c r="G29" i="10" l="1"/>
  <c r="D12" i="5"/>
  <c r="D28" i="10"/>
  <c r="H28" s="1"/>
  <c r="F14" i="5"/>
  <c r="B10"/>
  <c r="B25" i="4"/>
  <c r="B25" i="1"/>
  <c r="A28" i="6"/>
  <c r="B27" i="10" s="1"/>
  <c r="E66" i="6"/>
  <c r="G30" i="10" l="1"/>
  <c r="D13" i="5"/>
  <c r="D29" i="10"/>
  <c r="H29" s="1"/>
  <c r="F15" i="5"/>
  <c r="B11"/>
  <c r="B26" i="4"/>
  <c r="B26" i="1"/>
  <c r="D66" i="6"/>
  <c r="A29" s="1"/>
  <c r="B28" i="10" s="1"/>
  <c r="E67" i="6"/>
  <c r="G31" i="10" l="1"/>
  <c r="D14" i="5"/>
  <c r="D30" i="10"/>
  <c r="H30" s="1"/>
  <c r="F16" i="5"/>
  <c r="B12"/>
  <c r="B27" i="4"/>
  <c r="B27" i="1"/>
  <c r="D67" i="6"/>
  <c r="A30" s="1"/>
  <c r="B29" i="10" s="1"/>
  <c r="E68" i="6"/>
  <c r="G32" i="10" l="1"/>
  <c r="D31"/>
  <c r="H31" s="1"/>
  <c r="D15" i="5"/>
  <c r="F17"/>
  <c r="B13"/>
  <c r="B28" i="4"/>
  <c r="B28" i="1"/>
  <c r="D68" i="6"/>
  <c r="A31" s="1"/>
  <c r="B30" i="10" s="1"/>
  <c r="E69" i="6"/>
  <c r="G33" i="10" l="1"/>
  <c r="D16" i="5"/>
  <c r="D32" i="10"/>
  <c r="H32" s="1"/>
  <c r="F18" i="5"/>
  <c r="B14"/>
  <c r="B29" i="4"/>
  <c r="B29" i="1"/>
  <c r="D69" i="6"/>
  <c r="A32" s="1"/>
  <c r="B31" i="10" s="1"/>
  <c r="E70" i="6"/>
  <c r="G34" i="10" l="1"/>
  <c r="D17" i="5"/>
  <c r="D33" i="10"/>
  <c r="H33" s="1"/>
  <c r="F19" i="5"/>
  <c r="B15"/>
  <c r="B30" i="4"/>
  <c r="B30" i="1"/>
  <c r="D70" i="6"/>
  <c r="A33" s="1"/>
  <c r="B32" i="10" s="1"/>
  <c r="E71" i="6"/>
  <c r="G35" i="10" l="1"/>
  <c r="D18" i="5"/>
  <c r="D34" i="10"/>
  <c r="H34" s="1"/>
  <c r="F20" i="5"/>
  <c r="B16"/>
  <c r="B31" i="4"/>
  <c r="B31" i="1"/>
  <c r="D71" i="6"/>
  <c r="A34" s="1"/>
  <c r="B33" i="10" s="1"/>
  <c r="E72" i="6"/>
  <c r="D72" s="1"/>
  <c r="G36" i="10" l="1"/>
  <c r="D19" i="5"/>
  <c r="D35" i="10"/>
  <c r="H35" s="1"/>
  <c r="F21" i="5"/>
  <c r="G37" i="10"/>
  <c r="B17" i="5"/>
  <c r="B32" i="4"/>
  <c r="B32" i="1"/>
  <c r="A35" i="6"/>
  <c r="B34" i="10" s="1"/>
  <c r="E73" i="6"/>
  <c r="D36" i="10" l="1"/>
  <c r="H36" s="1"/>
  <c r="D20" i="5"/>
  <c r="G38" i="10"/>
  <c r="B18" i="5"/>
  <c r="B33" i="4"/>
  <c r="B33" i="1"/>
  <c r="D73" i="6"/>
  <c r="A36" s="1"/>
  <c r="B35" i="10" s="1"/>
  <c r="E74" i="6"/>
  <c r="D4" i="4"/>
  <c r="D4" i="1"/>
  <c r="C21" i="5"/>
  <c r="C7"/>
  <c r="G7" s="1"/>
  <c r="C16"/>
  <c r="C13"/>
  <c r="G13" s="1"/>
  <c r="I37" i="6"/>
  <c r="A1" i="2"/>
  <c r="C6" i="1"/>
  <c r="J21" i="5"/>
  <c r="D35" i="7" s="1"/>
  <c r="M20" i="5"/>
  <c r="M19"/>
  <c r="M18"/>
  <c r="M17"/>
  <c r="M16"/>
  <c r="M15"/>
  <c r="M14"/>
  <c r="M13"/>
  <c r="M12"/>
  <c r="M11"/>
  <c r="M10"/>
  <c r="M9"/>
  <c r="M8"/>
  <c r="M7"/>
  <c r="F36" i="4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6" i="1"/>
  <c r="D37" i="4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37" i="1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16" i="3"/>
  <c r="E15"/>
  <c r="E14"/>
  <c r="E13"/>
  <c r="E11"/>
  <c r="C16"/>
  <c r="C15"/>
  <c r="C14"/>
  <c r="C13"/>
  <c r="C11"/>
  <c r="D37" i="10" l="1"/>
  <c r="D21" i="5"/>
  <c r="B19"/>
  <c r="B34" i="4"/>
  <c r="B34" i="1"/>
  <c r="D74" i="6"/>
  <c r="A37" s="1"/>
  <c r="B36" i="10" s="1"/>
  <c r="E75" i="6"/>
  <c r="D75" s="1"/>
  <c r="A38" s="1"/>
  <c r="B37" i="10" s="1"/>
  <c r="A34" i="7"/>
  <c r="C34" s="1"/>
  <c r="G16" i="5"/>
  <c r="M21"/>
  <c r="A7" i="7"/>
  <c r="C7" s="1"/>
  <c r="A9"/>
  <c r="C9" s="1"/>
  <c r="A11"/>
  <c r="C11" s="1"/>
  <c r="A13"/>
  <c r="C13" s="1"/>
  <c r="A15"/>
  <c r="C15" s="1"/>
  <c r="I20" i="6"/>
  <c r="I22"/>
  <c r="I24"/>
  <c r="I26"/>
  <c r="I28"/>
  <c r="I30"/>
  <c r="I32"/>
  <c r="I34"/>
  <c r="I36"/>
  <c r="I38"/>
  <c r="A8" i="7"/>
  <c r="C8" s="1"/>
  <c r="A10"/>
  <c r="C10" s="1"/>
  <c r="A12"/>
  <c r="C12" s="1"/>
  <c r="A14"/>
  <c r="C14" s="1"/>
  <c r="A16"/>
  <c r="C16" s="1"/>
  <c r="I21" i="6"/>
  <c r="I23"/>
  <c r="I25"/>
  <c r="I27"/>
  <c r="I29"/>
  <c r="I31"/>
  <c r="I33"/>
  <c r="I35"/>
  <c r="H13" i="3"/>
  <c r="H15"/>
  <c r="E7" i="1"/>
  <c r="E9"/>
  <c r="E11"/>
  <c r="E13"/>
  <c r="E15"/>
  <c r="E17"/>
  <c r="E19"/>
  <c r="E21"/>
  <c r="E23"/>
  <c r="E25"/>
  <c r="E27"/>
  <c r="E29"/>
  <c r="E31"/>
  <c r="E33"/>
  <c r="E35"/>
  <c r="H11" i="3"/>
  <c r="H14"/>
  <c r="H16"/>
  <c r="E26" i="1"/>
  <c r="E28"/>
  <c r="E30"/>
  <c r="E32"/>
  <c r="E34"/>
  <c r="E36"/>
  <c r="E8"/>
  <c r="E10"/>
  <c r="E12"/>
  <c r="E14"/>
  <c r="E16"/>
  <c r="E18"/>
  <c r="E20"/>
  <c r="E22"/>
  <c r="E24"/>
  <c r="C36" i="4"/>
  <c r="E36" s="1"/>
  <c r="C35"/>
  <c r="E35" s="1"/>
  <c r="C34"/>
  <c r="E34" s="1"/>
  <c r="C33"/>
  <c r="C32"/>
  <c r="E32" s="1"/>
  <c r="C31"/>
  <c r="E31" s="1"/>
  <c r="C30"/>
  <c r="E30" s="1"/>
  <c r="C29"/>
  <c r="E29" s="1"/>
  <c r="C28"/>
  <c r="E28" s="1"/>
  <c r="C27"/>
  <c r="E27" s="1"/>
  <c r="C26"/>
  <c r="E26" s="1"/>
  <c r="C25"/>
  <c r="E25" s="1"/>
  <c r="C24"/>
  <c r="C23"/>
  <c r="E23" s="1"/>
  <c r="C22"/>
  <c r="E22" s="1"/>
  <c r="C21"/>
  <c r="E21" s="1"/>
  <c r="C20"/>
  <c r="E20" s="1"/>
  <c r="C19"/>
  <c r="E19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E6" i="1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7"/>
  <c r="A36" i="1"/>
  <c r="A30"/>
  <c r="A31" s="1"/>
  <c r="A32" s="1"/>
  <c r="A33" s="1"/>
  <c r="A34" s="1"/>
  <c r="A35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/>
  <c r="J20" i="5"/>
  <c r="D34" i="7" s="1"/>
  <c r="J19" i="5"/>
  <c r="D33" i="7" s="1"/>
  <c r="J18" i="5"/>
  <c r="D32" i="7" s="1"/>
  <c r="J17" i="5"/>
  <c r="D31" i="7" s="1"/>
  <c r="J16" i="5"/>
  <c r="D30" i="7" s="1"/>
  <c r="J15" i="5"/>
  <c r="D29" i="7" s="1"/>
  <c r="J14" i="5"/>
  <c r="D28" i="7" s="1"/>
  <c r="J13" i="5"/>
  <c r="D27" i="7" s="1"/>
  <c r="J12" i="5"/>
  <c r="D26" i="7" s="1"/>
  <c r="J11" i="5"/>
  <c r="D25" i="7" s="1"/>
  <c r="J10" i="5"/>
  <c r="D24" i="7" s="1"/>
  <c r="J9" i="5"/>
  <c r="D23" i="7" s="1"/>
  <c r="J8" i="5"/>
  <c r="D22" i="7" s="1"/>
  <c r="J7" i="5"/>
  <c r="D21" i="7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D38" i="10" l="1"/>
  <c r="H37"/>
  <c r="H38" s="1"/>
  <c r="E37" i="1"/>
  <c r="B21" i="5"/>
  <c r="B36" i="4"/>
  <c r="B36" i="1"/>
  <c r="B20" i="5"/>
  <c r="B35" i="4"/>
  <c r="B35" i="1"/>
  <c r="A32" i="7"/>
  <c r="C32" s="1"/>
  <c r="A30"/>
  <c r="C30" s="1"/>
  <c r="A28"/>
  <c r="C28" s="1"/>
  <c r="A26"/>
  <c r="C26" s="1"/>
  <c r="A24"/>
  <c r="C24" s="1"/>
  <c r="A22"/>
  <c r="C22" s="1"/>
  <c r="A20"/>
  <c r="C20" s="1"/>
  <c r="A18"/>
  <c r="C18" s="1"/>
  <c r="A35"/>
  <c r="C35" s="1"/>
  <c r="A33"/>
  <c r="C33" s="1"/>
  <c r="A29"/>
  <c r="C29" s="1"/>
  <c r="A27"/>
  <c r="C27" s="1"/>
  <c r="A25"/>
  <c r="C25" s="1"/>
  <c r="A23"/>
  <c r="C23" s="1"/>
  <c r="A21"/>
  <c r="C21" s="1"/>
  <c r="A19"/>
  <c r="C19" s="1"/>
  <c r="A17"/>
  <c r="C17" s="1"/>
  <c r="E33" i="4"/>
  <c r="I14" i="2"/>
  <c r="A31" i="7"/>
  <c r="C31" s="1"/>
  <c r="A6"/>
  <c r="C6" s="1"/>
  <c r="A5"/>
  <c r="C5" s="1"/>
  <c r="M6" i="5"/>
  <c r="C37" i="1"/>
  <c r="E24" i="4"/>
  <c r="E37" s="1"/>
  <c r="C37"/>
  <c r="K7" i="3"/>
  <c r="D6" i="7" s="1"/>
  <c r="N7" i="3"/>
  <c r="K13"/>
  <c r="D12" i="7" s="1"/>
  <c r="N13" i="3"/>
  <c r="K15"/>
  <c r="D14" i="7" s="1"/>
  <c r="N15" i="3"/>
  <c r="K17"/>
  <c r="D16" i="7" s="1"/>
  <c r="N17" i="3"/>
  <c r="K19"/>
  <c r="D18" i="7" s="1"/>
  <c r="N19" i="3"/>
  <c r="K14"/>
  <c r="D13" i="7" s="1"/>
  <c r="N14" i="3"/>
  <c r="K16"/>
  <c r="D15" i="7" s="1"/>
  <c r="N16" i="3"/>
  <c r="K18"/>
  <c r="D17" i="7" s="1"/>
  <c r="N18" i="3"/>
  <c r="K20"/>
  <c r="D19" i="7" s="1"/>
  <c r="N20" i="3"/>
  <c r="N12"/>
  <c r="K12"/>
  <c r="D11" i="7" s="1"/>
  <c r="K9" i="3"/>
  <c r="D8" i="7" s="1"/>
  <c r="N9" i="3"/>
  <c r="K10"/>
  <c r="D9" i="7" s="1"/>
  <c r="N10" i="3"/>
  <c r="N8"/>
  <c r="M21"/>
  <c r="K8"/>
  <c r="D7" i="7" s="1"/>
  <c r="J21" i="3"/>
  <c r="K11"/>
  <c r="D10" i="7" s="1"/>
  <c r="N6" i="3"/>
  <c r="J6" i="5"/>
  <c r="D20" i="7" s="1"/>
  <c r="H22" i="5"/>
  <c r="L22"/>
  <c r="I22"/>
  <c r="K22"/>
  <c r="K6" i="3"/>
  <c r="D5" i="7" s="1"/>
  <c r="I21" i="3"/>
  <c r="E5" i="7" l="1"/>
  <c r="B6" s="1"/>
  <c r="E6" s="1"/>
  <c r="B7" s="1"/>
  <c r="E7" s="1"/>
  <c r="B8" s="1"/>
  <c r="E8" s="1"/>
  <c r="B9" s="1"/>
  <c r="J6" i="2"/>
  <c r="M6"/>
  <c r="M22" i="5"/>
  <c r="F6" i="2"/>
  <c r="K21" i="3"/>
  <c r="N11"/>
  <c r="L21"/>
  <c r="E6" i="2" s="1"/>
  <c r="N21" i="3"/>
  <c r="J22" i="5"/>
  <c r="E9" i="7" l="1"/>
  <c r="B10" s="1"/>
  <c r="G6" i="2"/>
  <c r="K6" s="1"/>
  <c r="L6" l="1"/>
  <c r="L13" s="1"/>
  <c r="L12"/>
  <c r="E10" i="3"/>
  <c r="E20"/>
  <c r="E6" i="5"/>
  <c r="E19" i="3"/>
  <c r="E18"/>
  <c r="E17"/>
  <c r="C20"/>
  <c r="H20" s="1"/>
  <c r="C19"/>
  <c r="H19" s="1"/>
  <c r="C18"/>
  <c r="H18" s="1"/>
  <c r="C6" i="5"/>
  <c r="G6" s="1"/>
  <c r="C17" i="3"/>
  <c r="H17" s="1"/>
  <c r="E10" i="7"/>
  <c r="B11" s="1"/>
  <c r="C20" i="5"/>
  <c r="C19"/>
  <c r="C18"/>
  <c r="C17"/>
  <c r="C15"/>
  <c r="C14"/>
  <c r="C12"/>
  <c r="C11"/>
  <c r="C10"/>
  <c r="C9"/>
  <c r="C8"/>
  <c r="G21"/>
  <c r="C7" i="3"/>
  <c r="C10"/>
  <c r="H10" s="1"/>
  <c r="C6"/>
  <c r="C9"/>
  <c r="C12"/>
  <c r="C8"/>
  <c r="E9"/>
  <c r="E8"/>
  <c r="E12"/>
  <c r="E7"/>
  <c r="E6"/>
  <c r="G9" i="5" l="1"/>
  <c r="G11"/>
  <c r="G8"/>
  <c r="G10"/>
  <c r="G12"/>
  <c r="G20"/>
  <c r="G19"/>
  <c r="G18"/>
  <c r="E11" i="7"/>
  <c r="B12" s="1"/>
  <c r="G17" i="5"/>
  <c r="G15"/>
  <c r="G14"/>
  <c r="F22"/>
  <c r="E22"/>
  <c r="H9" i="3"/>
  <c r="E21"/>
  <c r="C21"/>
  <c r="H12"/>
  <c r="H7"/>
  <c r="H8"/>
  <c r="C22" i="5"/>
  <c r="E12" i="7" l="1"/>
  <c r="B13" s="1"/>
  <c r="G22" i="5"/>
  <c r="H6" i="3"/>
  <c r="H21" s="1"/>
  <c r="D21"/>
  <c r="G21"/>
  <c r="C6" i="2" s="1"/>
  <c r="D22" i="5"/>
  <c r="E13" i="7" l="1"/>
  <c r="B14" s="1"/>
  <c r="F21" i="3"/>
  <c r="B6" i="2"/>
  <c r="D6" s="1"/>
  <c r="E14" i="7" l="1"/>
  <c r="B15" s="1"/>
  <c r="E15" l="1"/>
  <c r="B16" s="1"/>
  <c r="E16" l="1"/>
  <c r="B17" s="1"/>
  <c r="E17" l="1"/>
  <c r="B18" s="1"/>
  <c r="E18" l="1"/>
  <c r="B19" s="1"/>
  <c r="E19" l="1"/>
  <c r="B20" s="1"/>
  <c r="E20" l="1"/>
  <c r="B21" s="1"/>
  <c r="E21" l="1"/>
  <c r="B22" s="1"/>
  <c r="E22" l="1"/>
  <c r="B23" s="1"/>
  <c r="E23" l="1"/>
  <c r="B24" s="1"/>
  <c r="E24" l="1"/>
  <c r="B25" s="1"/>
  <c r="E25" l="1"/>
  <c r="B26" s="1"/>
  <c r="E26" l="1"/>
  <c r="B27" s="1"/>
  <c r="E27" l="1"/>
  <c r="B28" s="1"/>
  <c r="E28" l="1"/>
  <c r="B29" s="1"/>
  <c r="E29" l="1"/>
  <c r="B30" s="1"/>
  <c r="E30" s="1"/>
  <c r="B31" s="1"/>
  <c r="E31" l="1"/>
  <c r="B32" s="1"/>
  <c r="E32" l="1"/>
  <c r="B33" s="1"/>
  <c r="E33" l="1"/>
  <c r="B34" s="1"/>
  <c r="E34" l="1"/>
  <c r="B35" s="1"/>
  <c r="E35" s="1"/>
</calcChain>
</file>

<file path=xl/sharedStrings.xml><?xml version="1.0" encoding="utf-8"?>
<sst xmlns="http://schemas.openxmlformats.org/spreadsheetml/2006/main" count="763" uniqueCount="174">
  <si>
    <t>Sl.No.</t>
  </si>
  <si>
    <t>Date</t>
  </si>
  <si>
    <t>No of Students Meals Taken</t>
  </si>
  <si>
    <t>Slab Rate Students Wise</t>
  </si>
  <si>
    <t>Amount</t>
  </si>
  <si>
    <t>Remarks</t>
  </si>
  <si>
    <t>TOTAL</t>
  </si>
  <si>
    <t>S.NO</t>
  </si>
  <si>
    <t>Enrollment</t>
  </si>
  <si>
    <t>Meals Taken</t>
  </si>
  <si>
    <t>VI toVIII</t>
  </si>
  <si>
    <t>IX to X</t>
  </si>
  <si>
    <t>Total</t>
  </si>
  <si>
    <t>Present</t>
  </si>
  <si>
    <t>VI to VIII</t>
  </si>
  <si>
    <t>Denaid to Eat</t>
  </si>
  <si>
    <t>Hostelers</t>
  </si>
  <si>
    <t>Others</t>
  </si>
  <si>
    <t>S.No</t>
  </si>
  <si>
    <t>No. of Students having 80% attendance</t>
  </si>
  <si>
    <t>VI to X</t>
  </si>
  <si>
    <t>VI toX</t>
  </si>
  <si>
    <t>No. of Student Meal Taken during the month in Kgs</t>
  </si>
  <si>
    <t>Rice Receive during the month Kgs</t>
  </si>
  <si>
    <t>TOTAL RICE Kgs</t>
  </si>
  <si>
    <t>Rice Balance Kgs</t>
  </si>
  <si>
    <t>Rice Consumed during the in kgs</t>
  </si>
  <si>
    <t>FOR THE MONTH</t>
  </si>
  <si>
    <t>DATE</t>
  </si>
  <si>
    <t>PRESENT</t>
  </si>
  <si>
    <t>IX AND X</t>
  </si>
  <si>
    <t xml:space="preserve">YEAR  </t>
  </si>
  <si>
    <t>VI TO VIII</t>
  </si>
  <si>
    <t>IX,X</t>
  </si>
  <si>
    <t>SLAB RATE</t>
  </si>
  <si>
    <t>MANDAL</t>
  </si>
  <si>
    <t>ARMOOR</t>
  </si>
  <si>
    <t xml:space="preserve">BOGA LAXMAN </t>
  </si>
  <si>
    <t>SA. PHY SCI</t>
  </si>
  <si>
    <t xml:space="preserve">ZPHS ISSAPALLY </t>
  </si>
  <si>
    <t>MDL:ARMOOR</t>
  </si>
  <si>
    <t>PH.NO 9440219048</t>
  </si>
  <si>
    <t>Kgs</t>
  </si>
  <si>
    <t>RICE DAY WISE STOCK PARTICULARS</t>
  </si>
  <si>
    <t>Opening Balance</t>
  </si>
  <si>
    <t xml:space="preserve">Closing Balace </t>
  </si>
  <si>
    <t>Rice Received</t>
  </si>
  <si>
    <t>Consumed</t>
  </si>
  <si>
    <t>NA</t>
  </si>
  <si>
    <r>
      <t>BILL TOWARDS THE MIDDAY MEALS EXPENDITURE FOF __</t>
    </r>
    <r>
      <rPr>
        <b/>
        <u/>
        <sz val="12"/>
        <color theme="1"/>
        <rFont val="Calibri"/>
        <family val="2"/>
        <scheme val="minor"/>
      </rPr>
      <t>VI TO VIII</t>
    </r>
    <r>
      <rPr>
        <b/>
        <u/>
        <sz val="11"/>
        <color theme="1"/>
        <rFont val="Calibri"/>
        <family val="2"/>
        <scheme val="minor"/>
      </rPr>
      <t>____ CLASSES</t>
    </r>
  </si>
  <si>
    <r>
      <t>BILL TOWARDS THE MIDDAY MEALS EXPENDITURE FOF __</t>
    </r>
    <r>
      <rPr>
        <b/>
        <u/>
        <sz val="12"/>
        <color theme="1"/>
        <rFont val="Calibri"/>
        <family val="2"/>
        <scheme val="minor"/>
      </rPr>
      <t>IX ,X</t>
    </r>
    <r>
      <rPr>
        <b/>
        <u/>
        <sz val="11"/>
        <color theme="1"/>
        <rFont val="Calibri"/>
        <family val="2"/>
        <scheme val="minor"/>
      </rPr>
      <t>____ CLASSES</t>
    </r>
  </si>
  <si>
    <t>Name of the school:</t>
  </si>
  <si>
    <t>ENROL</t>
  </si>
  <si>
    <t>Sunday</t>
  </si>
  <si>
    <t>Previous Balance of Rice in Kgs</t>
  </si>
  <si>
    <t>Rice Previous Balance:</t>
  </si>
  <si>
    <t>Total Rice :</t>
  </si>
  <si>
    <t>Rice Balance:</t>
  </si>
  <si>
    <t>Rice Required for Next Month:</t>
  </si>
  <si>
    <t>Rice Received this month :</t>
  </si>
  <si>
    <t>Rcie Consumed this month:</t>
  </si>
  <si>
    <t>Prepared By:</t>
  </si>
  <si>
    <t>Rice Received this month:</t>
  </si>
  <si>
    <t>Rice Received Dated:</t>
  </si>
  <si>
    <t>and Write Remarks coloum as "Sunday", " Deepavali", " Ramzan" etc.,</t>
  </si>
  <si>
    <t>Note: Sundays and Holidays input "0"(Zero) in Enrol and Present Coloum</t>
  </si>
  <si>
    <t>ZPHS ISSAPALLY,MANDAL:ARMOOR, DIST:NZB</t>
  </si>
  <si>
    <t>No Date</t>
  </si>
  <si>
    <t>If No Date in the  month write Remarks coloum as "No Date" It's operate only MS Office 2007</t>
  </si>
  <si>
    <t>September</t>
  </si>
  <si>
    <t>Ninety nine</t>
  </si>
  <si>
    <t>Ninety eight</t>
  </si>
  <si>
    <t>Ninety seven</t>
  </si>
  <si>
    <t>Ninety six</t>
  </si>
  <si>
    <t>Ninety five</t>
  </si>
  <si>
    <t>Ninety four</t>
  </si>
  <si>
    <t>Ninety three</t>
  </si>
  <si>
    <t>Ninety two</t>
  </si>
  <si>
    <t>Ninety one</t>
  </si>
  <si>
    <t>Ninety</t>
  </si>
  <si>
    <t>Eighty nine</t>
  </si>
  <si>
    <t>Eighty eight</t>
  </si>
  <si>
    <t>Eighty seven</t>
  </si>
  <si>
    <t>Eighty six</t>
  </si>
  <si>
    <t>Eighty five</t>
  </si>
  <si>
    <t>Eighty four</t>
  </si>
  <si>
    <t>Eighty three</t>
  </si>
  <si>
    <t>Eighty two</t>
  </si>
  <si>
    <t>Eighty one</t>
  </si>
  <si>
    <t xml:space="preserve">Eighty </t>
  </si>
  <si>
    <t>Seventy nine</t>
  </si>
  <si>
    <t>Seventy eight</t>
  </si>
  <si>
    <t>Seventy seven</t>
  </si>
  <si>
    <t>Seventy six</t>
  </si>
  <si>
    <t>Seventy five</t>
  </si>
  <si>
    <t>Seventy four</t>
  </si>
  <si>
    <t>Seventy three</t>
  </si>
  <si>
    <t>Seventy two</t>
  </si>
  <si>
    <t>Seventy one</t>
  </si>
  <si>
    <t>Seventy</t>
  </si>
  <si>
    <t>Sixty nine</t>
  </si>
  <si>
    <t>Sixty eight</t>
  </si>
  <si>
    <t>Sixty seven</t>
  </si>
  <si>
    <t>Sixty six</t>
  </si>
  <si>
    <t>Sixty five</t>
  </si>
  <si>
    <t>Sixty four</t>
  </si>
  <si>
    <t>Sixty three</t>
  </si>
  <si>
    <t>Sixty two</t>
  </si>
  <si>
    <t>Sixty one</t>
  </si>
  <si>
    <t>sixty</t>
  </si>
  <si>
    <t>Fifty nine</t>
  </si>
  <si>
    <t>Fifty eight</t>
  </si>
  <si>
    <t>Fifty seven</t>
  </si>
  <si>
    <t>Fifty six</t>
  </si>
  <si>
    <t>Fifty five</t>
  </si>
  <si>
    <t>Fifty four</t>
  </si>
  <si>
    <t>Fifty three</t>
  </si>
  <si>
    <t>Fifty two</t>
  </si>
  <si>
    <t>Fifty one</t>
  </si>
  <si>
    <t>Fifty</t>
  </si>
  <si>
    <t>Forty nine</t>
  </si>
  <si>
    <t>Forty eight</t>
  </si>
  <si>
    <t>Forty seven</t>
  </si>
  <si>
    <t>Forty six</t>
  </si>
  <si>
    <t>Forty five</t>
  </si>
  <si>
    <t>Forty four</t>
  </si>
  <si>
    <t>Forty three</t>
  </si>
  <si>
    <t>Forty two</t>
  </si>
  <si>
    <t>Forty one</t>
  </si>
  <si>
    <t xml:space="preserve">Forty </t>
  </si>
  <si>
    <t>Thirty nine</t>
  </si>
  <si>
    <t>Thirty eight</t>
  </si>
  <si>
    <t>Thirty seven</t>
  </si>
  <si>
    <t>Thirty six</t>
  </si>
  <si>
    <t>Thirty five</t>
  </si>
  <si>
    <t>Thirty four</t>
  </si>
  <si>
    <t>Thirty three</t>
  </si>
  <si>
    <t>Thirty two</t>
  </si>
  <si>
    <t>Thirty one</t>
  </si>
  <si>
    <t xml:space="preserve">Thirty </t>
  </si>
  <si>
    <t>Twenty nine</t>
  </si>
  <si>
    <t>Twenty eight</t>
  </si>
  <si>
    <t>Twenty seven</t>
  </si>
  <si>
    <t>Twenty six</t>
  </si>
  <si>
    <t>Twenty five</t>
  </si>
  <si>
    <t>Twenty four</t>
  </si>
  <si>
    <t>Twenty three</t>
  </si>
  <si>
    <t>Twenty two</t>
  </si>
  <si>
    <t>Twenty one</t>
  </si>
  <si>
    <t>Twenty</t>
  </si>
  <si>
    <t>Nineteen</t>
  </si>
  <si>
    <t>Eighteen</t>
  </si>
  <si>
    <t>Seventeen</t>
  </si>
  <si>
    <t>Sixteen</t>
  </si>
  <si>
    <t>Fifteen</t>
  </si>
  <si>
    <t>Fourteen</t>
  </si>
  <si>
    <t>Thirteen</t>
  </si>
  <si>
    <t>Twelve</t>
  </si>
  <si>
    <t>Eleven</t>
  </si>
  <si>
    <t>Ten</t>
  </si>
  <si>
    <t>Nine</t>
  </si>
  <si>
    <t>Eight</t>
  </si>
  <si>
    <t>Seven</t>
  </si>
  <si>
    <t>Six</t>
  </si>
  <si>
    <t>Five</t>
  </si>
  <si>
    <t>Four</t>
  </si>
  <si>
    <t>Three</t>
  </si>
  <si>
    <t>Two</t>
  </si>
  <si>
    <t>One</t>
  </si>
  <si>
    <t>For latest events visit  www.rameshkoora.8m.com</t>
  </si>
  <si>
    <t>Any further problem, Plz contact on 9948841000 / mailto  ramesh.koora@gmail.com</t>
  </si>
  <si>
    <t>-Ramesh Koora, Karimnagar</t>
  </si>
  <si>
    <t>Use with copy this sheet where Paybills making</t>
  </si>
  <si>
    <t>Type a Number in White Box. It convert in to words.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</si>
</sst>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4"/>
      <color rgb="FF000099"/>
      <name val="Calibri"/>
      <family val="2"/>
      <scheme val="minor"/>
    </font>
    <font>
      <sz val="18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15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0" xfId="0" applyFont="1" applyFill="1"/>
    <xf numFmtId="0" fontId="6" fillId="5" borderId="0" xfId="0" applyFont="1" applyFill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5" borderId="0" xfId="0" applyFont="1" applyFill="1" applyAlignment="1"/>
    <xf numFmtId="2" fontId="10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4" fillId="7" borderId="7" xfId="0" applyFont="1" applyFill="1" applyBorder="1" applyAlignment="1"/>
    <xf numFmtId="0" fontId="0" fillId="0" borderId="1" xfId="0" applyBorder="1" applyAlignment="1">
      <alignment horizontal="center"/>
    </xf>
    <xf numFmtId="14" fontId="0" fillId="0" borderId="0" xfId="0" applyNumberFormat="1"/>
    <xf numFmtId="0" fontId="12" fillId="2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2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/>
    <xf numFmtId="0" fontId="6" fillId="9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0" xfId="0" applyNumberFormat="1"/>
    <xf numFmtId="0" fontId="7" fillId="7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18" fillId="12" borderId="1" xfId="0" applyNumberFormat="1" applyFont="1" applyFill="1" applyBorder="1" applyAlignment="1" applyProtection="1">
      <alignment horizontal="center" vertical="center"/>
    </xf>
    <xf numFmtId="0" fontId="18" fillId="12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4" fillId="2" borderId="0" xfId="0" applyFont="1" applyFill="1"/>
    <xf numFmtId="0" fontId="7" fillId="17" borderId="0" xfId="0" applyFont="1" applyFill="1"/>
    <xf numFmtId="0" fontId="0" fillId="17" borderId="0" xfId="0" applyFill="1"/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0" fillId="17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15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right" vertical="center"/>
    </xf>
    <xf numFmtId="0" fontId="25" fillId="18" borderId="0" xfId="1" applyFill="1" applyAlignment="1" applyProtection="1">
      <alignment horizontal="center" vertical="center"/>
      <protection hidden="1"/>
    </xf>
    <xf numFmtId="0" fontId="25" fillId="19" borderId="11" xfId="1" applyFill="1" applyBorder="1" applyAlignment="1" applyProtection="1">
      <alignment horizontal="center" vertical="center"/>
      <protection hidden="1"/>
    </xf>
    <xf numFmtId="0" fontId="25" fillId="19" borderId="12" xfId="1" applyFill="1" applyBorder="1" applyAlignment="1" applyProtection="1">
      <alignment horizontal="center" vertical="center"/>
      <protection hidden="1"/>
    </xf>
    <xf numFmtId="0" fontId="26" fillId="19" borderId="13" xfId="1" applyFont="1" applyFill="1" applyBorder="1" applyAlignment="1" applyProtection="1">
      <alignment horizontal="left" vertical="center"/>
    </xf>
    <xf numFmtId="0" fontId="27" fillId="20" borderId="14" xfId="1" applyFont="1" applyFill="1" applyBorder="1" applyAlignment="1" applyProtection="1">
      <alignment horizontal="center" vertical="center"/>
    </xf>
    <xf numFmtId="0" fontId="25" fillId="18" borderId="15" xfId="1" applyFill="1" applyBorder="1" applyAlignment="1" applyProtection="1">
      <alignment horizontal="center" vertical="center"/>
      <protection hidden="1"/>
    </xf>
    <xf numFmtId="0" fontId="25" fillId="18" borderId="9" xfId="1" applyFill="1" applyBorder="1" applyAlignment="1" applyProtection="1">
      <alignment horizontal="center" vertical="center"/>
      <protection hidden="1"/>
    </xf>
    <xf numFmtId="0" fontId="25" fillId="18" borderId="16" xfId="1" applyFill="1" applyBorder="1" applyAlignment="1" applyProtection="1">
      <alignment horizontal="center" vertical="center"/>
      <protection hidden="1"/>
    </xf>
    <xf numFmtId="0" fontId="25" fillId="18" borderId="17" xfId="1" applyFill="1" applyBorder="1" applyAlignment="1" applyProtection="1">
      <alignment horizontal="center" vertical="center"/>
      <protection hidden="1"/>
    </xf>
    <xf numFmtId="0" fontId="25" fillId="18" borderId="0" xfId="1" applyFill="1" applyBorder="1" applyAlignment="1" applyProtection="1">
      <alignment horizontal="center" vertical="center"/>
      <protection hidden="1"/>
    </xf>
    <xf numFmtId="0" fontId="25" fillId="18" borderId="8" xfId="1" applyFill="1" applyBorder="1" applyAlignment="1" applyProtection="1">
      <alignment horizontal="center" vertical="center"/>
      <protection hidden="1"/>
    </xf>
    <xf numFmtId="0" fontId="25" fillId="18" borderId="18" xfId="1" applyFill="1" applyBorder="1" applyAlignment="1" applyProtection="1">
      <alignment horizontal="center" vertical="center"/>
      <protection hidden="1"/>
    </xf>
    <xf numFmtId="0" fontId="25" fillId="18" borderId="10" xfId="1" applyFill="1" applyBorder="1" applyAlignment="1" applyProtection="1">
      <alignment horizontal="center" vertical="center"/>
      <protection hidden="1"/>
    </xf>
    <xf numFmtId="0" fontId="25" fillId="18" borderId="19" xfId="1" applyFill="1" applyBorder="1" applyAlignment="1" applyProtection="1">
      <alignment horizontal="center" vertical="center"/>
      <protection hidden="1"/>
    </xf>
    <xf numFmtId="0" fontId="25" fillId="18" borderId="0" xfId="1" applyFont="1" applyFill="1" applyBorder="1" applyAlignment="1" applyProtection="1">
      <alignment horizontal="center" vertical="center"/>
      <protection hidden="1"/>
    </xf>
    <xf numFmtId="0" fontId="28" fillId="18" borderId="0" xfId="1" applyFont="1" applyFill="1" applyAlignment="1" applyProtection="1">
      <alignment horizontal="left" vertical="center"/>
      <protection hidden="1"/>
    </xf>
    <xf numFmtId="0" fontId="29" fillId="18" borderId="0" xfId="1" applyFont="1" applyFill="1" applyAlignment="1" applyProtection="1">
      <alignment horizontal="left" vertical="center"/>
      <protection hidden="1"/>
    </xf>
    <xf numFmtId="0" fontId="30" fillId="18" borderId="0" xfId="1" applyFont="1" applyFill="1" applyAlignment="1" applyProtection="1">
      <alignment horizontal="left" vertical="center"/>
      <protection hidden="1"/>
    </xf>
    <xf numFmtId="2" fontId="27" fillId="20" borderId="14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152401</xdr:colOff>
      <xdr:row>7</xdr:row>
      <xdr:rowOff>104776</xdr:rowOff>
    </xdr:from>
    <xdr:to>
      <xdr:col>9</xdr:col>
      <xdr:colOff>76200</xdr:colOff>
      <xdr:row>13</xdr:row>
      <xdr:rowOff>200025</xdr:rowOff>
    </xdr:to>
    <xdr:pic>
      <xdr:nvPicPr>
        <xdr:cNvPr id="2" name="Picture 1" descr="lla copy -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1" y="1933576"/>
          <a:ext cx="1285874" cy="152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I7" sqref="I7"/>
    </sheetView>
  </sheetViews>
  <sheetFormatPr defaultRowHeight="15"/>
  <cols>
    <col min="1" max="1" width="4.5703125" customWidth="1"/>
    <col min="2" max="2" width="9.140625" customWidth="1"/>
    <col min="3" max="3" width="8" customWidth="1"/>
    <col min="4" max="4" width="6.85546875" customWidth="1"/>
    <col min="5" max="5" width="7.85546875" customWidth="1"/>
    <col min="6" max="6" width="8.28515625" customWidth="1"/>
    <col min="7" max="7" width="8.140625" customWidth="1"/>
    <col min="8" max="8" width="12.85546875" customWidth="1"/>
    <col min="9" max="9" width="11.28515625" customWidth="1"/>
    <col min="10" max="10" width="9.85546875" customWidth="1"/>
    <col min="11" max="11" width="11.85546875" customWidth="1"/>
    <col min="12" max="12" width="14.28515625" customWidth="1"/>
    <col min="13" max="13" width="15.7109375" customWidth="1"/>
  </cols>
  <sheetData>
    <row r="1" spans="1:13" s="3" customFormat="1" ht="26.25">
      <c r="A1" s="81" t="str">
        <f>CONCATENATE("UTILIZATION OF RICE FOR THE MONTH OF ",DATA!C3," ",DATA!C4)</f>
        <v>UTILIZATION OF RICE FOR THE MONTH OF September 2012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6.25">
      <c r="A2" s="81" t="str">
        <f>CONCATENATE("Mandal :",DATA!C2)</f>
        <v>Mandal :ARMOOR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>
      <c r="A3" s="85" t="s">
        <v>51</v>
      </c>
      <c r="B3" s="85"/>
      <c r="C3" s="85"/>
      <c r="D3" s="49" t="str">
        <f>DATA!A1</f>
        <v>ZPHS ISSAPALLY,MANDAL:ARMOOR, DIST:NZB</v>
      </c>
    </row>
    <row r="4" spans="1:13" ht="67.5" customHeight="1">
      <c r="A4" s="86" t="s">
        <v>18</v>
      </c>
      <c r="B4" s="88" t="s">
        <v>8</v>
      </c>
      <c r="C4" s="88"/>
      <c r="D4" s="88"/>
      <c r="E4" s="82" t="s">
        <v>22</v>
      </c>
      <c r="F4" s="83"/>
      <c r="G4" s="84"/>
      <c r="H4" s="48" t="s">
        <v>54</v>
      </c>
      <c r="I4" s="48" t="s">
        <v>23</v>
      </c>
      <c r="J4" s="48" t="s">
        <v>24</v>
      </c>
      <c r="K4" s="48" t="s">
        <v>26</v>
      </c>
      <c r="L4" s="48" t="s">
        <v>25</v>
      </c>
      <c r="M4" s="48" t="s">
        <v>19</v>
      </c>
    </row>
    <row r="5" spans="1:13" ht="27.75" customHeight="1">
      <c r="A5" s="87"/>
      <c r="B5" s="42" t="s">
        <v>14</v>
      </c>
      <c r="C5" s="42" t="s">
        <v>11</v>
      </c>
      <c r="D5" s="42" t="s">
        <v>12</v>
      </c>
      <c r="E5" s="42" t="s">
        <v>14</v>
      </c>
      <c r="F5" s="42" t="s">
        <v>11</v>
      </c>
      <c r="G5" s="42" t="s">
        <v>12</v>
      </c>
      <c r="H5" s="26" t="s">
        <v>20</v>
      </c>
      <c r="I5" s="42" t="s">
        <v>20</v>
      </c>
      <c r="J5" s="42" t="s">
        <v>21</v>
      </c>
      <c r="K5" s="42" t="s">
        <v>20</v>
      </c>
      <c r="L5" s="42" t="s">
        <v>20</v>
      </c>
      <c r="M5" s="42" t="s">
        <v>20</v>
      </c>
    </row>
    <row r="6" spans="1:13" ht="54.75" customHeight="1">
      <c r="A6" s="12">
        <v>1</v>
      </c>
      <c r="B6" s="13">
        <f>'FIRST FN'!D21+'SEC FN'!D22</f>
        <v>1914</v>
      </c>
      <c r="C6" s="13">
        <f>'FIRST FN'!G21+'SEC FN'!F22</f>
        <v>1566</v>
      </c>
      <c r="D6" s="42">
        <f>SUM(B6:C6)</f>
        <v>3480</v>
      </c>
      <c r="E6" s="13">
        <f>'FIRST FN'!L21+'SEC FN'!K22</f>
        <v>279</v>
      </c>
      <c r="F6" s="13">
        <f>'FIRST FN'!M21+'SEC FN'!L22</f>
        <v>240</v>
      </c>
      <c r="G6" s="42">
        <f>SUM(E6:F6)</f>
        <v>519</v>
      </c>
      <c r="H6" s="6">
        <f>DATA!J2</f>
        <v>50</v>
      </c>
      <c r="I6" s="13">
        <f>DATA!J3</f>
        <v>350</v>
      </c>
      <c r="J6" s="42">
        <f>SUM(H6:I6)</f>
        <v>400</v>
      </c>
      <c r="K6" s="13">
        <f>G6*0.15</f>
        <v>77.849999999999994</v>
      </c>
      <c r="L6" s="42">
        <f>J6-K6</f>
        <v>322.14999999999998</v>
      </c>
      <c r="M6" s="38">
        <f>ROUND(('BILL VI TO VIII'!C37+'BILL IX,X'!C37)/(31-'RICE UT'!I14),0)</f>
        <v>104</v>
      </c>
    </row>
    <row r="7" spans="1:13" ht="66.75" customHeight="1">
      <c r="A7" s="1"/>
      <c r="B7" s="1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9" spans="1:13" ht="15.75">
      <c r="K9" s="71" t="s">
        <v>55</v>
      </c>
      <c r="L9" s="49" t="str">
        <f>CONCATENATE(DATA!J2,"   Kgs")</f>
        <v>50   Kgs</v>
      </c>
    </row>
    <row r="10" spans="1:13" ht="15.75">
      <c r="K10" s="71" t="s">
        <v>59</v>
      </c>
      <c r="L10" s="49" t="str">
        <f>CONCATENATE(DATA!J3,"   Kgs")</f>
        <v>350   Kgs</v>
      </c>
    </row>
    <row r="11" spans="1:13" ht="15.75">
      <c r="K11" s="71" t="s">
        <v>56</v>
      </c>
      <c r="L11" s="49" t="str">
        <f>CONCATENATE(DATA!J2+DATA!J3,"   Kgs")</f>
        <v>400   Kgs</v>
      </c>
    </row>
    <row r="12" spans="1:13" ht="15.75">
      <c r="K12" s="71" t="s">
        <v>60</v>
      </c>
      <c r="L12" s="49" t="str">
        <f>CONCATENATE(K6,"   Kgs")</f>
        <v>77.85   Kgs</v>
      </c>
    </row>
    <row r="13" spans="1:13" ht="15.75">
      <c r="K13" s="71" t="s">
        <v>57</v>
      </c>
      <c r="L13" s="49" t="str">
        <f>CONCATENATE(L6,"   Kgs")</f>
        <v>322.15   Kgs</v>
      </c>
    </row>
    <row r="14" spans="1:13" ht="15.75" hidden="1">
      <c r="I14">
        <f>COUNTIF('BILL IX,X'!C6:C36,"0")</f>
        <v>26</v>
      </c>
      <c r="K14" s="71"/>
      <c r="L14" s="49" t="str">
        <f>CONCATENATE(DATA!J7,"   Kgs")</f>
        <v xml:space="preserve">   Kgs</v>
      </c>
    </row>
    <row r="15" spans="1:13" ht="9.75" hidden="1" customHeight="1">
      <c r="K15" s="71"/>
      <c r="L15" s="49" t="str">
        <f>CONCATENATE(DATA!J8,"   Kgs")</f>
        <v xml:space="preserve">   Kgs</v>
      </c>
    </row>
    <row r="16" spans="1:13" ht="15.75">
      <c r="K16" s="71" t="s">
        <v>58</v>
      </c>
      <c r="L16" s="49" t="str">
        <f>CONCATENATE(DATA!J5,"   Kgs")</f>
        <v>400   Kgs</v>
      </c>
    </row>
  </sheetData>
  <sheetProtection password="DD89" sheet="1" objects="1" scenarios="1" selectLockedCells="1" selectUnlockedCells="1"/>
  <mergeCells count="6">
    <mergeCell ref="A1:M1"/>
    <mergeCell ref="A2:M2"/>
    <mergeCell ref="E4:G4"/>
    <mergeCell ref="A3:C3"/>
    <mergeCell ref="A4:A5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25" workbookViewId="0">
      <selection activeCell="A40" sqref="A40"/>
    </sheetView>
  </sheetViews>
  <sheetFormatPr defaultRowHeight="15"/>
  <cols>
    <col min="1" max="1" width="6.5703125" style="40" customWidth="1"/>
    <col min="2" max="2" width="12.42578125" style="9" customWidth="1"/>
    <col min="3" max="3" width="16.7109375" style="9" customWidth="1"/>
    <col min="4" max="5" width="17.7109375" style="9" customWidth="1"/>
    <col min="6" max="6" width="16.42578125" style="9" customWidth="1"/>
  </cols>
  <sheetData>
    <row r="1" spans="1:7" ht="15.75">
      <c r="A1" s="89" t="s">
        <v>50</v>
      </c>
      <c r="B1" s="89"/>
      <c r="C1" s="89"/>
      <c r="D1" s="89"/>
      <c r="E1" s="89"/>
      <c r="F1" s="89"/>
      <c r="G1" s="89"/>
    </row>
    <row r="2" spans="1:7">
      <c r="A2" s="89" t="str">
        <f>'BILL VI TO VIII'!A2:G2</f>
        <v>ZPHS ISSAPALLY,MANDAL:ARMOOR, DIST:NZB</v>
      </c>
      <c r="B2" s="89"/>
      <c r="C2" s="89"/>
      <c r="D2" s="89"/>
      <c r="E2" s="89"/>
      <c r="F2" s="89"/>
      <c r="G2" s="89"/>
    </row>
    <row r="3" spans="1:7">
      <c r="A3" s="19"/>
      <c r="B3" s="19"/>
      <c r="C3" s="19"/>
      <c r="D3" s="19"/>
      <c r="E3" s="19"/>
      <c r="F3" s="19"/>
      <c r="G3" s="2"/>
    </row>
    <row r="4" spans="1:7">
      <c r="D4" s="47" t="str">
        <f>CONCATENATE("For the Month of: ",DATA!C3," ",DATA!C4)</f>
        <v>For the Month of: September 2012</v>
      </c>
    </row>
    <row r="5" spans="1:7" ht="32.25" customHeight="1">
      <c r="A5" s="48" t="s">
        <v>0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5</v>
      </c>
    </row>
    <row r="6" spans="1:7" ht="18.95" customHeight="1">
      <c r="A6" s="39">
        <v>1</v>
      </c>
      <c r="B6" s="15" t="str">
        <f>DATA!A8</f>
        <v>1/9/2012</v>
      </c>
      <c r="C6" s="22">
        <f>DATA!E8</f>
        <v>52</v>
      </c>
      <c r="D6" s="22">
        <f>DATA!C5</f>
        <v>4.6500000000000004</v>
      </c>
      <c r="E6" s="42">
        <f>ROUND(C6*D6,2)</f>
        <v>241.8</v>
      </c>
      <c r="F6" s="22" t="str">
        <f>IF(DATA!F8=0,"",DATA!F8)</f>
        <v/>
      </c>
    </row>
    <row r="7" spans="1:7" ht="18.95" customHeight="1">
      <c r="A7" s="39">
        <f>A6+1</f>
        <v>2</v>
      </c>
      <c r="B7" s="15" t="str">
        <f>DATA!A9</f>
        <v>2/9/2012</v>
      </c>
      <c r="C7" s="22">
        <f>DATA!E9</f>
        <v>0</v>
      </c>
      <c r="D7" s="22">
        <f>DATA!C5</f>
        <v>4.6500000000000004</v>
      </c>
      <c r="E7" s="42">
        <f t="shared" ref="E7:E36" si="0">ROUND(C7*D7,2)</f>
        <v>0</v>
      </c>
      <c r="F7" s="22" t="str">
        <f>IF(DATA!F9=0,"",DATA!F9)</f>
        <v>Sunday</v>
      </c>
    </row>
    <row r="8" spans="1:7" ht="18.95" customHeight="1">
      <c r="A8" s="39">
        <f t="shared" ref="A8:A36" si="1">A7+1</f>
        <v>3</v>
      </c>
      <c r="B8" s="15" t="str">
        <f>DATA!A10</f>
        <v>3/9/2012</v>
      </c>
      <c r="C8" s="22">
        <f>DATA!E10</f>
        <v>47</v>
      </c>
      <c r="D8" s="22">
        <f>DATA!C5</f>
        <v>4.6500000000000004</v>
      </c>
      <c r="E8" s="42">
        <f t="shared" si="0"/>
        <v>218.55</v>
      </c>
      <c r="F8" s="22" t="str">
        <f>IF(DATA!F10=0,"",DATA!F10)</f>
        <v/>
      </c>
    </row>
    <row r="9" spans="1:7" ht="18.95" customHeight="1">
      <c r="A9" s="39">
        <f t="shared" si="1"/>
        <v>4</v>
      </c>
      <c r="B9" s="15" t="str">
        <f>DATA!A11</f>
        <v>4/9/2012</v>
      </c>
      <c r="C9" s="22">
        <f>DATA!E11</f>
        <v>0</v>
      </c>
      <c r="D9" s="22">
        <f>DATA!C5</f>
        <v>4.6500000000000004</v>
      </c>
      <c r="E9" s="42">
        <f t="shared" si="0"/>
        <v>0</v>
      </c>
      <c r="F9" s="22" t="str">
        <f>IF(DATA!F11=0,"",DATA!F11)</f>
        <v/>
      </c>
    </row>
    <row r="10" spans="1:7" ht="18.95" customHeight="1">
      <c r="A10" s="39">
        <f t="shared" si="1"/>
        <v>5</v>
      </c>
      <c r="B10" s="15" t="str">
        <f>DATA!A12</f>
        <v>5/9/2012</v>
      </c>
      <c r="C10" s="22">
        <f>DATA!E12</f>
        <v>0</v>
      </c>
      <c r="D10" s="22">
        <f>DATA!C5</f>
        <v>4.6500000000000004</v>
      </c>
      <c r="E10" s="42">
        <f t="shared" si="0"/>
        <v>0</v>
      </c>
      <c r="F10" s="22" t="str">
        <f>IF(DATA!F12=0,"",DATA!F12)</f>
        <v/>
      </c>
    </row>
    <row r="11" spans="1:7" ht="18.95" customHeight="1">
      <c r="A11" s="39">
        <f t="shared" si="1"/>
        <v>6</v>
      </c>
      <c r="B11" s="15" t="str">
        <f>DATA!A13</f>
        <v>6/9/2012</v>
      </c>
      <c r="C11" s="22">
        <f>DATA!E13</f>
        <v>0</v>
      </c>
      <c r="D11" s="22">
        <f>DATA!C5</f>
        <v>4.6500000000000004</v>
      </c>
      <c r="E11" s="42">
        <f t="shared" si="0"/>
        <v>0</v>
      </c>
      <c r="F11" s="22" t="str">
        <f>IF(DATA!F13=0,"",DATA!F13)</f>
        <v/>
      </c>
    </row>
    <row r="12" spans="1:7" ht="18.95" customHeight="1">
      <c r="A12" s="39">
        <f t="shared" si="1"/>
        <v>7</v>
      </c>
      <c r="B12" s="15" t="str">
        <f>DATA!A14</f>
        <v>7/9/2012</v>
      </c>
      <c r="C12" s="22">
        <f>DATA!E14</f>
        <v>0</v>
      </c>
      <c r="D12" s="22">
        <f>DATA!C5</f>
        <v>4.6500000000000004</v>
      </c>
      <c r="E12" s="42">
        <f t="shared" si="0"/>
        <v>0</v>
      </c>
      <c r="F12" s="22" t="str">
        <f>IF(DATA!F14=0,"",DATA!F14)</f>
        <v/>
      </c>
    </row>
    <row r="13" spans="1:7" ht="18.95" customHeight="1">
      <c r="A13" s="39">
        <f t="shared" si="1"/>
        <v>8</v>
      </c>
      <c r="B13" s="15" t="str">
        <f>DATA!A15</f>
        <v>8/9/2012</v>
      </c>
      <c r="C13" s="22">
        <f>DATA!E15</f>
        <v>0</v>
      </c>
      <c r="D13" s="22">
        <f>DATA!C5</f>
        <v>4.6500000000000004</v>
      </c>
      <c r="E13" s="42">
        <f t="shared" si="0"/>
        <v>0</v>
      </c>
      <c r="F13" s="22" t="str">
        <f>IF(DATA!F15=0,"",DATA!F15)</f>
        <v/>
      </c>
    </row>
    <row r="14" spans="1:7" ht="18.95" customHeight="1">
      <c r="A14" s="39">
        <f t="shared" si="1"/>
        <v>9</v>
      </c>
      <c r="B14" s="15" t="str">
        <f>DATA!A16</f>
        <v>9/9/2012</v>
      </c>
      <c r="C14" s="22">
        <f>DATA!E16</f>
        <v>0</v>
      </c>
      <c r="D14" s="22">
        <f>DATA!C5</f>
        <v>4.6500000000000004</v>
      </c>
      <c r="E14" s="42">
        <f t="shared" si="0"/>
        <v>0</v>
      </c>
      <c r="F14" s="22" t="str">
        <f>IF(DATA!F16=0,"",DATA!F16)</f>
        <v/>
      </c>
    </row>
    <row r="15" spans="1:7" ht="18.95" customHeight="1">
      <c r="A15" s="39">
        <f t="shared" si="1"/>
        <v>10</v>
      </c>
      <c r="B15" s="15" t="str">
        <f>DATA!A17</f>
        <v>10/9/2012</v>
      </c>
      <c r="C15" s="22">
        <f>DATA!E17</f>
        <v>0</v>
      </c>
      <c r="D15" s="22">
        <f>DATA!C5</f>
        <v>4.6500000000000004</v>
      </c>
      <c r="E15" s="42">
        <f t="shared" si="0"/>
        <v>0</v>
      </c>
      <c r="F15" s="22" t="str">
        <f>IF(DATA!F17=0,"",DATA!F17)</f>
        <v/>
      </c>
    </row>
    <row r="16" spans="1:7" ht="18.95" customHeight="1">
      <c r="A16" s="39">
        <f t="shared" si="1"/>
        <v>11</v>
      </c>
      <c r="B16" s="15" t="str">
        <f>DATA!A18</f>
        <v>11/9/2012</v>
      </c>
      <c r="C16" s="22">
        <f>DATA!E18</f>
        <v>0</v>
      </c>
      <c r="D16" s="22">
        <f>DATA!C5</f>
        <v>4.6500000000000004</v>
      </c>
      <c r="E16" s="42">
        <f t="shared" si="0"/>
        <v>0</v>
      </c>
      <c r="F16" s="22" t="str">
        <f>IF(DATA!F18=0,"",DATA!F18)</f>
        <v/>
      </c>
    </row>
    <row r="17" spans="1:6" ht="18.95" customHeight="1">
      <c r="A17" s="39">
        <f t="shared" si="1"/>
        <v>12</v>
      </c>
      <c r="B17" s="15" t="str">
        <f>DATA!A19</f>
        <v>12/9/2012</v>
      </c>
      <c r="C17" s="22">
        <f>DATA!E19</f>
        <v>42</v>
      </c>
      <c r="D17" s="22">
        <f>DATA!C5</f>
        <v>4.6500000000000004</v>
      </c>
      <c r="E17" s="42">
        <f t="shared" si="0"/>
        <v>195.3</v>
      </c>
      <c r="F17" s="22" t="str">
        <f>IF(DATA!F19=0,"",DATA!F19)</f>
        <v/>
      </c>
    </row>
    <row r="18" spans="1:6" ht="18.95" customHeight="1">
      <c r="A18" s="39">
        <f t="shared" si="1"/>
        <v>13</v>
      </c>
      <c r="B18" s="15" t="str">
        <f>DATA!A20</f>
        <v>13/9/2012</v>
      </c>
      <c r="C18" s="22">
        <f>DATA!E20</f>
        <v>47</v>
      </c>
      <c r="D18" s="22">
        <f>DATA!C5</f>
        <v>4.6500000000000004</v>
      </c>
      <c r="E18" s="42">
        <f t="shared" si="0"/>
        <v>218.55</v>
      </c>
      <c r="F18" s="22" t="str">
        <f>IF(DATA!F20=0,"",DATA!F20)</f>
        <v/>
      </c>
    </row>
    <row r="19" spans="1:6" ht="18.95" customHeight="1">
      <c r="A19" s="39">
        <f t="shared" si="1"/>
        <v>14</v>
      </c>
      <c r="B19" s="15" t="str">
        <f>DATA!A21</f>
        <v>14/9/2012</v>
      </c>
      <c r="C19" s="22">
        <f>DATA!E21</f>
        <v>52</v>
      </c>
      <c r="D19" s="22">
        <f>DATA!C5</f>
        <v>4.6500000000000004</v>
      </c>
      <c r="E19" s="42">
        <f t="shared" si="0"/>
        <v>241.8</v>
      </c>
      <c r="F19" s="22" t="str">
        <f>IF(DATA!F21=0,"",DATA!F21)</f>
        <v/>
      </c>
    </row>
    <row r="20" spans="1:6" ht="18.95" customHeight="1">
      <c r="A20" s="39">
        <f t="shared" si="1"/>
        <v>15</v>
      </c>
      <c r="B20" s="15" t="str">
        <f>DATA!A22</f>
        <v>15/9/2012</v>
      </c>
      <c r="C20" s="22">
        <f>DATA!E22</f>
        <v>0</v>
      </c>
      <c r="D20" s="22">
        <f>DATA!C5</f>
        <v>4.6500000000000004</v>
      </c>
      <c r="E20" s="42">
        <f t="shared" si="0"/>
        <v>0</v>
      </c>
      <c r="F20" s="22" t="str">
        <f>IF(DATA!F22=0,"",DATA!F22)</f>
        <v/>
      </c>
    </row>
    <row r="21" spans="1:6" ht="18.95" customHeight="1">
      <c r="A21" s="39">
        <f t="shared" si="1"/>
        <v>16</v>
      </c>
      <c r="B21" s="15" t="str">
        <f>DATA!A23</f>
        <v>16/9/2012</v>
      </c>
      <c r="C21" s="22">
        <f>DATA!E23</f>
        <v>0</v>
      </c>
      <c r="D21" s="22">
        <f>DATA!C5</f>
        <v>4.6500000000000004</v>
      </c>
      <c r="E21" s="42">
        <f t="shared" si="0"/>
        <v>0</v>
      </c>
      <c r="F21" s="22" t="str">
        <f>IF(DATA!F23=0,"",DATA!F23)</f>
        <v/>
      </c>
    </row>
    <row r="22" spans="1:6" ht="18.95" customHeight="1">
      <c r="A22" s="39">
        <f t="shared" si="1"/>
        <v>17</v>
      </c>
      <c r="B22" s="15" t="str">
        <f>DATA!A24</f>
        <v>17/9/2012</v>
      </c>
      <c r="C22" s="22">
        <f>DATA!E24</f>
        <v>0</v>
      </c>
      <c r="D22" s="22">
        <f>DATA!C5</f>
        <v>4.6500000000000004</v>
      </c>
      <c r="E22" s="42">
        <f t="shared" si="0"/>
        <v>0</v>
      </c>
      <c r="F22" s="22" t="str">
        <f>IF(DATA!F24=0,"",DATA!F24)</f>
        <v/>
      </c>
    </row>
    <row r="23" spans="1:6" ht="18.95" customHeight="1">
      <c r="A23" s="39">
        <f t="shared" si="1"/>
        <v>18</v>
      </c>
      <c r="B23" s="15" t="str">
        <f>DATA!A25</f>
        <v>18/9/2012</v>
      </c>
      <c r="C23" s="22">
        <f>DATA!E25</f>
        <v>0</v>
      </c>
      <c r="D23" s="22">
        <f>DATA!C5</f>
        <v>4.6500000000000004</v>
      </c>
      <c r="E23" s="42">
        <f t="shared" si="0"/>
        <v>0</v>
      </c>
      <c r="F23" s="22" t="str">
        <f>IF(DATA!F25=0,"",DATA!F25)</f>
        <v/>
      </c>
    </row>
    <row r="24" spans="1:6" ht="18.95" customHeight="1">
      <c r="A24" s="39">
        <f t="shared" si="1"/>
        <v>19</v>
      </c>
      <c r="B24" s="15" t="str">
        <f>DATA!A26</f>
        <v>19/9/2012</v>
      </c>
      <c r="C24" s="22">
        <f>DATA!E26</f>
        <v>0</v>
      </c>
      <c r="D24" s="22">
        <f>DATA!C5</f>
        <v>4.6500000000000004</v>
      </c>
      <c r="E24" s="42">
        <f t="shared" si="0"/>
        <v>0</v>
      </c>
      <c r="F24" s="22" t="str">
        <f>IF(DATA!F26=0,"",DATA!F26)</f>
        <v/>
      </c>
    </row>
    <row r="25" spans="1:6" ht="18.95" customHeight="1">
      <c r="A25" s="39">
        <f t="shared" si="1"/>
        <v>20</v>
      </c>
      <c r="B25" s="15" t="str">
        <f>DATA!A27</f>
        <v>20/9/2012</v>
      </c>
      <c r="C25" s="22">
        <f>DATA!E27</f>
        <v>0</v>
      </c>
      <c r="D25" s="22">
        <f>DATA!C5</f>
        <v>4.6500000000000004</v>
      </c>
      <c r="E25" s="42">
        <f t="shared" si="0"/>
        <v>0</v>
      </c>
      <c r="F25" s="22" t="str">
        <f>IF(DATA!F27=0,"",DATA!F27)</f>
        <v/>
      </c>
    </row>
    <row r="26" spans="1:6" ht="18.95" customHeight="1">
      <c r="A26" s="39">
        <f t="shared" si="1"/>
        <v>21</v>
      </c>
      <c r="B26" s="15" t="str">
        <f>DATA!A28</f>
        <v>21/9/2012</v>
      </c>
      <c r="C26" s="22">
        <f>DATA!E28</f>
        <v>0</v>
      </c>
      <c r="D26" s="22">
        <f>DATA!C5</f>
        <v>4.6500000000000004</v>
      </c>
      <c r="E26" s="42">
        <f t="shared" si="0"/>
        <v>0</v>
      </c>
      <c r="F26" s="22" t="str">
        <f>IF(DATA!F28=0,"",DATA!F28)</f>
        <v/>
      </c>
    </row>
    <row r="27" spans="1:6" ht="18.95" customHeight="1">
      <c r="A27" s="39">
        <f t="shared" si="1"/>
        <v>22</v>
      </c>
      <c r="B27" s="15" t="str">
        <f>DATA!A29</f>
        <v>22/9/2012</v>
      </c>
      <c r="C27" s="22">
        <f>DATA!E29</f>
        <v>0</v>
      </c>
      <c r="D27" s="22">
        <f>DATA!C5</f>
        <v>4.6500000000000004</v>
      </c>
      <c r="E27" s="42">
        <f t="shared" si="0"/>
        <v>0</v>
      </c>
      <c r="F27" s="22" t="str">
        <f>IF(DATA!F29=0,"",DATA!F29)</f>
        <v/>
      </c>
    </row>
    <row r="28" spans="1:6" ht="18.95" customHeight="1">
      <c r="A28" s="39">
        <f t="shared" si="1"/>
        <v>23</v>
      </c>
      <c r="B28" s="15" t="str">
        <f>DATA!A30</f>
        <v>23/9/2012</v>
      </c>
      <c r="C28" s="22">
        <f>DATA!E30</f>
        <v>0</v>
      </c>
      <c r="D28" s="22">
        <f>DATA!C5</f>
        <v>4.6500000000000004</v>
      </c>
      <c r="E28" s="42">
        <f t="shared" si="0"/>
        <v>0</v>
      </c>
      <c r="F28" s="22" t="str">
        <f>IF(DATA!F30=0,"",DATA!F30)</f>
        <v/>
      </c>
    </row>
    <row r="29" spans="1:6" ht="18.95" customHeight="1">
      <c r="A29" s="39">
        <f t="shared" si="1"/>
        <v>24</v>
      </c>
      <c r="B29" s="15" t="str">
        <f>DATA!A31</f>
        <v>24/9/2012</v>
      </c>
      <c r="C29" s="22">
        <f>DATA!E31</f>
        <v>0</v>
      </c>
      <c r="D29" s="22">
        <f>DATA!C5</f>
        <v>4.6500000000000004</v>
      </c>
      <c r="E29" s="42">
        <f t="shared" si="0"/>
        <v>0</v>
      </c>
      <c r="F29" s="22" t="str">
        <f>IF(DATA!F31=0,"",DATA!F31)</f>
        <v/>
      </c>
    </row>
    <row r="30" spans="1:6" ht="18.95" customHeight="1">
      <c r="A30" s="39">
        <f t="shared" si="1"/>
        <v>25</v>
      </c>
      <c r="B30" s="15" t="str">
        <f>DATA!A32</f>
        <v>25/9/2012</v>
      </c>
      <c r="C30" s="22">
        <f>DATA!E32</f>
        <v>0</v>
      </c>
      <c r="D30" s="22">
        <f>DATA!C5</f>
        <v>4.6500000000000004</v>
      </c>
      <c r="E30" s="42">
        <f t="shared" si="0"/>
        <v>0</v>
      </c>
      <c r="F30" s="22" t="str">
        <f>IF(DATA!F32=0,"",DATA!F32)</f>
        <v/>
      </c>
    </row>
    <row r="31" spans="1:6" ht="18.95" customHeight="1">
      <c r="A31" s="39">
        <f t="shared" si="1"/>
        <v>26</v>
      </c>
      <c r="B31" s="15" t="str">
        <f>DATA!A33</f>
        <v>26/9/2012</v>
      </c>
      <c r="C31" s="22">
        <f>DATA!E33</f>
        <v>0</v>
      </c>
      <c r="D31" s="22">
        <f>DATA!C5</f>
        <v>4.6500000000000004</v>
      </c>
      <c r="E31" s="42">
        <f t="shared" si="0"/>
        <v>0</v>
      </c>
      <c r="F31" s="22" t="str">
        <f>IF(DATA!F33=0,"",DATA!F33)</f>
        <v/>
      </c>
    </row>
    <row r="32" spans="1:6" ht="18.95" customHeight="1">
      <c r="A32" s="39">
        <f t="shared" si="1"/>
        <v>27</v>
      </c>
      <c r="B32" s="15" t="str">
        <f>DATA!A34</f>
        <v>27/9/2012</v>
      </c>
      <c r="C32" s="22">
        <f>DATA!E34</f>
        <v>0</v>
      </c>
      <c r="D32" s="22">
        <f>DATA!C5</f>
        <v>4.6500000000000004</v>
      </c>
      <c r="E32" s="42">
        <f t="shared" si="0"/>
        <v>0</v>
      </c>
      <c r="F32" s="22" t="str">
        <f>IF(DATA!F34=0,"",DATA!F34)</f>
        <v/>
      </c>
    </row>
    <row r="33" spans="1:6" ht="18.95" customHeight="1">
      <c r="A33" s="39">
        <f t="shared" si="1"/>
        <v>28</v>
      </c>
      <c r="B33" s="15" t="str">
        <f>DATA!A35</f>
        <v>28/9/2012</v>
      </c>
      <c r="C33" s="22">
        <f>DATA!E35</f>
        <v>0</v>
      </c>
      <c r="D33" s="22">
        <f>DATA!C5</f>
        <v>4.6500000000000004</v>
      </c>
      <c r="E33" s="42">
        <f t="shared" si="0"/>
        <v>0</v>
      </c>
      <c r="F33" s="22" t="str">
        <f>IF(DATA!F35=0,"",DATA!F35)</f>
        <v/>
      </c>
    </row>
    <row r="34" spans="1:6" ht="18.95" customHeight="1">
      <c r="A34" s="39">
        <f t="shared" si="1"/>
        <v>29</v>
      </c>
      <c r="B34" s="15" t="str">
        <f>DATA!A36</f>
        <v>29/9/2012</v>
      </c>
      <c r="C34" s="22">
        <f>DATA!E36</f>
        <v>0</v>
      </c>
      <c r="D34" s="22">
        <f>DATA!C5</f>
        <v>4.6500000000000004</v>
      </c>
      <c r="E34" s="42">
        <f t="shared" si="0"/>
        <v>0</v>
      </c>
      <c r="F34" s="22" t="str">
        <f>IF(DATA!F36=0,"",DATA!F36)</f>
        <v/>
      </c>
    </row>
    <row r="35" spans="1:6" ht="18.95" customHeight="1">
      <c r="A35" s="39">
        <f t="shared" si="1"/>
        <v>30</v>
      </c>
      <c r="B35" s="15" t="str">
        <f>DATA!A37</f>
        <v>30/9/2012</v>
      </c>
      <c r="C35" s="22">
        <f>DATA!E37</f>
        <v>0</v>
      </c>
      <c r="D35" s="22">
        <f>DATA!C5</f>
        <v>4.6500000000000004</v>
      </c>
      <c r="E35" s="42">
        <f t="shared" si="0"/>
        <v>0</v>
      </c>
      <c r="F35" s="22" t="str">
        <f>IF(DATA!F37=0,"",DATA!F37)</f>
        <v/>
      </c>
    </row>
    <row r="36" spans="1:6" ht="18.95" customHeight="1">
      <c r="A36" s="39">
        <f t="shared" si="1"/>
        <v>31</v>
      </c>
      <c r="B36" s="15" t="str">
        <f>DATA!A38</f>
        <v>31/9/2012</v>
      </c>
      <c r="C36" s="22">
        <f>DATA!E38</f>
        <v>0</v>
      </c>
      <c r="D36" s="22">
        <f>DATA!C5</f>
        <v>4.6500000000000004</v>
      </c>
      <c r="E36" s="42">
        <f t="shared" si="0"/>
        <v>0</v>
      </c>
      <c r="F36" s="22" t="str">
        <f>IF(DATA!F38=0,"",DATA!F38)</f>
        <v>No Date</v>
      </c>
    </row>
    <row r="37" spans="1:6" ht="21.75" customHeight="1">
      <c r="A37" s="90" t="s">
        <v>6</v>
      </c>
      <c r="B37" s="91"/>
      <c r="C37" s="26">
        <f>SUM(C6:C36)</f>
        <v>240</v>
      </c>
      <c r="D37" s="26">
        <f>DATA!C5</f>
        <v>4.6500000000000004</v>
      </c>
      <c r="E37" s="28">
        <f>ROUND(SUM(E6:E36),0)</f>
        <v>1116</v>
      </c>
      <c r="F37" s="22"/>
    </row>
    <row r="38" spans="1:6">
      <c r="A38" s="92" t="str">
        <f>CONCATENATE("Passed for Rs:",E37,":00……(Inwords Rs ",words!G13," Only ) ")</f>
        <v xml:space="preserve">Passed for Rs:1116:00……(Inwords Rs One Thousand One Hundred and Sixteen Only ) </v>
      </c>
      <c r="B38" s="92"/>
      <c r="C38" s="92"/>
      <c r="D38" s="92"/>
      <c r="E38" s="92"/>
      <c r="F38" s="92"/>
    </row>
    <row r="39" spans="1:6">
      <c r="A39" s="93"/>
      <c r="B39" s="93"/>
      <c r="C39" s="93"/>
      <c r="D39" s="93"/>
      <c r="E39" s="93"/>
      <c r="F39" s="93"/>
    </row>
  </sheetData>
  <sheetProtection password="DD89" sheet="1" objects="1" scenarios="1" selectLockedCells="1" selectUnlockedCells="1"/>
  <mergeCells count="4">
    <mergeCell ref="A1:G1"/>
    <mergeCell ref="A2:G2"/>
    <mergeCell ref="A37:B37"/>
    <mergeCell ref="A38:F39"/>
  </mergeCells>
  <pageMargins left="0.70866141732283472" right="0.70866141732283472" top="0.35433070866141736" bottom="0.55118110236220474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22" workbookViewId="0">
      <selection activeCell="A38" sqref="A38:F39"/>
    </sheetView>
  </sheetViews>
  <sheetFormatPr defaultRowHeight="15"/>
  <cols>
    <col min="1" max="1" width="6.5703125" style="40" customWidth="1"/>
    <col min="2" max="2" width="13.42578125" style="9" customWidth="1"/>
    <col min="3" max="3" width="16.7109375" style="9" customWidth="1"/>
    <col min="4" max="5" width="17.7109375" style="9" customWidth="1"/>
    <col min="6" max="6" width="16.42578125" style="9" customWidth="1"/>
  </cols>
  <sheetData>
    <row r="1" spans="1:7" ht="15.75">
      <c r="A1" s="89" t="s">
        <v>49</v>
      </c>
      <c r="B1" s="89"/>
      <c r="C1" s="89"/>
      <c r="D1" s="89"/>
      <c r="E1" s="89"/>
      <c r="F1" s="89"/>
      <c r="G1" s="89"/>
    </row>
    <row r="2" spans="1:7">
      <c r="A2" s="89" t="str">
        <f>DATA!A1</f>
        <v>ZPHS ISSAPALLY,MANDAL:ARMOOR, DIST:NZB</v>
      </c>
      <c r="B2" s="89"/>
      <c r="C2" s="89"/>
      <c r="D2" s="89"/>
      <c r="E2" s="89"/>
      <c r="F2" s="89"/>
      <c r="G2" s="89"/>
    </row>
    <row r="3" spans="1:7">
      <c r="A3" s="19"/>
      <c r="B3" s="19"/>
      <c r="C3" s="19"/>
      <c r="D3" s="19"/>
      <c r="E3" s="19"/>
      <c r="F3" s="19"/>
      <c r="G3" s="2"/>
    </row>
    <row r="4" spans="1:7">
      <c r="D4" s="47" t="str">
        <f>CONCATENATE("For the Month of: ",DATA!C3," ",DATA!C4)</f>
        <v>For the Month of: September 2012</v>
      </c>
    </row>
    <row r="5" spans="1:7" ht="32.25" customHeight="1">
      <c r="A5" s="48" t="s">
        <v>0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5</v>
      </c>
    </row>
    <row r="6" spans="1:7" ht="18" customHeight="1">
      <c r="A6" s="39">
        <v>1</v>
      </c>
      <c r="B6" s="15" t="str">
        <f>DATA!A8</f>
        <v>1/9/2012</v>
      </c>
      <c r="C6" s="22">
        <f>DATA!C8</f>
        <v>60</v>
      </c>
      <c r="D6" s="22">
        <f>DATA!C5</f>
        <v>4.6500000000000004</v>
      </c>
      <c r="E6" s="42">
        <f>C6*D6</f>
        <v>279</v>
      </c>
      <c r="F6" s="22" t="str">
        <f>IF(DATA!F8=0,"",DATA!F8)</f>
        <v/>
      </c>
    </row>
    <row r="7" spans="1:7" ht="18" customHeight="1">
      <c r="A7" s="39">
        <f>A6+1</f>
        <v>2</v>
      </c>
      <c r="B7" s="15" t="str">
        <f>DATA!A9</f>
        <v>2/9/2012</v>
      </c>
      <c r="C7" s="22">
        <f>DATA!C9</f>
        <v>0</v>
      </c>
      <c r="D7" s="22">
        <f>DATA!C5</f>
        <v>4.6500000000000004</v>
      </c>
      <c r="E7" s="42">
        <f t="shared" ref="E7:E36" si="0">C7*D7</f>
        <v>0</v>
      </c>
      <c r="F7" s="22" t="str">
        <f>IF(DATA!F9=0,"",DATA!F9)</f>
        <v>Sunday</v>
      </c>
    </row>
    <row r="8" spans="1:7" ht="18" customHeight="1">
      <c r="A8" s="39">
        <f t="shared" ref="A8:A36" si="1">A7+1</f>
        <v>3</v>
      </c>
      <c r="B8" s="15" t="str">
        <f>DATA!A10</f>
        <v>3/9/2012</v>
      </c>
      <c r="C8" s="22">
        <f>DATA!C10</f>
        <v>52</v>
      </c>
      <c r="D8" s="22">
        <f>DATA!C5</f>
        <v>4.6500000000000004</v>
      </c>
      <c r="E8" s="42">
        <f t="shared" si="0"/>
        <v>241.8</v>
      </c>
      <c r="F8" s="22" t="str">
        <f>IF(DATA!F10=0,"",DATA!F10)</f>
        <v/>
      </c>
    </row>
    <row r="9" spans="1:7" ht="18" customHeight="1">
      <c r="A9" s="39">
        <f t="shared" si="1"/>
        <v>4</v>
      </c>
      <c r="B9" s="15" t="str">
        <f>DATA!A11</f>
        <v>4/9/2012</v>
      </c>
      <c r="C9" s="22">
        <f>DATA!C11</f>
        <v>0</v>
      </c>
      <c r="D9" s="22">
        <f>DATA!C5</f>
        <v>4.6500000000000004</v>
      </c>
      <c r="E9" s="42">
        <f t="shared" si="0"/>
        <v>0</v>
      </c>
      <c r="F9" s="22" t="str">
        <f>IF(DATA!F11=0,"",DATA!F11)</f>
        <v/>
      </c>
    </row>
    <row r="10" spans="1:7" ht="18" customHeight="1">
      <c r="A10" s="39">
        <f t="shared" si="1"/>
        <v>5</v>
      </c>
      <c r="B10" s="15" t="str">
        <f>DATA!A12</f>
        <v>5/9/2012</v>
      </c>
      <c r="C10" s="22">
        <f>DATA!C12</f>
        <v>0</v>
      </c>
      <c r="D10" s="22">
        <f>DATA!C5</f>
        <v>4.6500000000000004</v>
      </c>
      <c r="E10" s="42">
        <f t="shared" si="0"/>
        <v>0</v>
      </c>
      <c r="F10" s="22" t="str">
        <f>IF(DATA!F12=0,"",DATA!F12)</f>
        <v/>
      </c>
    </row>
    <row r="11" spans="1:7" ht="18" customHeight="1">
      <c r="A11" s="39">
        <f t="shared" si="1"/>
        <v>6</v>
      </c>
      <c r="B11" s="15" t="str">
        <f>DATA!A13</f>
        <v>6/9/2012</v>
      </c>
      <c r="C11" s="22">
        <f>DATA!C13</f>
        <v>0</v>
      </c>
      <c r="D11" s="22">
        <f>DATA!C5</f>
        <v>4.6500000000000004</v>
      </c>
      <c r="E11" s="42">
        <f t="shared" si="0"/>
        <v>0</v>
      </c>
      <c r="F11" s="22" t="str">
        <f>IF(DATA!F13=0,"",DATA!F13)</f>
        <v/>
      </c>
    </row>
    <row r="12" spans="1:7" ht="18" customHeight="1">
      <c r="A12" s="39">
        <f t="shared" si="1"/>
        <v>7</v>
      </c>
      <c r="B12" s="15" t="str">
        <f>DATA!A14</f>
        <v>7/9/2012</v>
      </c>
      <c r="C12" s="22">
        <f>DATA!C14</f>
        <v>0</v>
      </c>
      <c r="D12" s="22">
        <f>DATA!C5</f>
        <v>4.6500000000000004</v>
      </c>
      <c r="E12" s="42">
        <f t="shared" si="0"/>
        <v>0</v>
      </c>
      <c r="F12" s="22" t="str">
        <f>IF(DATA!F14=0,"",DATA!F14)</f>
        <v/>
      </c>
    </row>
    <row r="13" spans="1:7" ht="18" customHeight="1">
      <c r="A13" s="39">
        <f t="shared" si="1"/>
        <v>8</v>
      </c>
      <c r="B13" s="15" t="str">
        <f>DATA!A15</f>
        <v>8/9/2012</v>
      </c>
      <c r="C13" s="22">
        <f>DATA!C15</f>
        <v>0</v>
      </c>
      <c r="D13" s="22">
        <f>DATA!C5</f>
        <v>4.6500000000000004</v>
      </c>
      <c r="E13" s="42">
        <f t="shared" si="0"/>
        <v>0</v>
      </c>
      <c r="F13" s="22" t="str">
        <f>IF(DATA!F15=0,"",DATA!F15)</f>
        <v/>
      </c>
    </row>
    <row r="14" spans="1:7" ht="18" customHeight="1">
      <c r="A14" s="39">
        <f t="shared" si="1"/>
        <v>9</v>
      </c>
      <c r="B14" s="15" t="str">
        <f>DATA!A16</f>
        <v>9/9/2012</v>
      </c>
      <c r="C14" s="22">
        <f>DATA!C16</f>
        <v>0</v>
      </c>
      <c r="D14" s="22">
        <f>DATA!C5</f>
        <v>4.6500000000000004</v>
      </c>
      <c r="E14" s="42">
        <f t="shared" si="0"/>
        <v>0</v>
      </c>
      <c r="F14" s="22" t="str">
        <f>IF(DATA!F16=0,"",DATA!F16)</f>
        <v/>
      </c>
    </row>
    <row r="15" spans="1:7" ht="18" customHeight="1">
      <c r="A15" s="39">
        <f t="shared" si="1"/>
        <v>10</v>
      </c>
      <c r="B15" s="15" t="str">
        <f>DATA!A17</f>
        <v>10/9/2012</v>
      </c>
      <c r="C15" s="22">
        <f>DATA!C17</f>
        <v>0</v>
      </c>
      <c r="D15" s="22">
        <f>DATA!C5</f>
        <v>4.6500000000000004</v>
      </c>
      <c r="E15" s="42">
        <f t="shared" si="0"/>
        <v>0</v>
      </c>
      <c r="F15" s="22" t="str">
        <f>IF(DATA!F17=0,"",DATA!F17)</f>
        <v/>
      </c>
    </row>
    <row r="16" spans="1:7" ht="18" customHeight="1">
      <c r="A16" s="39">
        <f t="shared" si="1"/>
        <v>11</v>
      </c>
      <c r="B16" s="15" t="str">
        <f>DATA!A18</f>
        <v>11/9/2012</v>
      </c>
      <c r="C16" s="22">
        <f>DATA!C18</f>
        <v>0</v>
      </c>
      <c r="D16" s="22">
        <f>DATA!C5</f>
        <v>4.6500000000000004</v>
      </c>
      <c r="E16" s="42">
        <f t="shared" si="0"/>
        <v>0</v>
      </c>
      <c r="F16" s="22" t="str">
        <f>IF(DATA!F18=0,"",DATA!F18)</f>
        <v/>
      </c>
    </row>
    <row r="17" spans="1:6" ht="18" customHeight="1">
      <c r="A17" s="39">
        <f t="shared" si="1"/>
        <v>12</v>
      </c>
      <c r="B17" s="15" t="str">
        <f>DATA!A19</f>
        <v>12/9/2012</v>
      </c>
      <c r="C17" s="22">
        <f>DATA!C19</f>
        <v>51</v>
      </c>
      <c r="D17" s="22">
        <f>DATA!C5</f>
        <v>4.6500000000000004</v>
      </c>
      <c r="E17" s="42">
        <f t="shared" si="0"/>
        <v>237.15</v>
      </c>
      <c r="F17" s="22" t="str">
        <f>IF(DATA!F19=0,"",DATA!F19)</f>
        <v/>
      </c>
    </row>
    <row r="18" spans="1:6" ht="18" customHeight="1">
      <c r="A18" s="39">
        <f t="shared" si="1"/>
        <v>13</v>
      </c>
      <c r="B18" s="15" t="str">
        <f>DATA!A20</f>
        <v>13/9/2012</v>
      </c>
      <c r="C18" s="22">
        <f>DATA!C20</f>
        <v>55</v>
      </c>
      <c r="D18" s="22">
        <f>DATA!C5</f>
        <v>4.6500000000000004</v>
      </c>
      <c r="E18" s="42">
        <f t="shared" si="0"/>
        <v>255.75000000000003</v>
      </c>
      <c r="F18" s="22" t="str">
        <f>IF(DATA!F20=0,"",DATA!F20)</f>
        <v/>
      </c>
    </row>
    <row r="19" spans="1:6" ht="18" customHeight="1">
      <c r="A19" s="39">
        <f t="shared" si="1"/>
        <v>14</v>
      </c>
      <c r="B19" s="15" t="str">
        <f>DATA!A21</f>
        <v>14/9/2012</v>
      </c>
      <c r="C19" s="22">
        <f>DATA!C21</f>
        <v>61</v>
      </c>
      <c r="D19" s="22">
        <f>DATA!C5</f>
        <v>4.6500000000000004</v>
      </c>
      <c r="E19" s="42">
        <f t="shared" si="0"/>
        <v>283.65000000000003</v>
      </c>
      <c r="F19" s="22" t="str">
        <f>IF(DATA!F21=0,"",DATA!F21)</f>
        <v/>
      </c>
    </row>
    <row r="20" spans="1:6" ht="18" customHeight="1">
      <c r="A20" s="39">
        <f t="shared" si="1"/>
        <v>15</v>
      </c>
      <c r="B20" s="15" t="str">
        <f>DATA!A22</f>
        <v>15/9/2012</v>
      </c>
      <c r="C20" s="22">
        <f>DATA!C22</f>
        <v>0</v>
      </c>
      <c r="D20" s="22">
        <f>DATA!C5</f>
        <v>4.6500000000000004</v>
      </c>
      <c r="E20" s="42">
        <f t="shared" si="0"/>
        <v>0</v>
      </c>
      <c r="F20" s="22" t="str">
        <f>IF(DATA!F22=0,"",DATA!F22)</f>
        <v/>
      </c>
    </row>
    <row r="21" spans="1:6" ht="18" customHeight="1">
      <c r="A21" s="39">
        <f t="shared" si="1"/>
        <v>16</v>
      </c>
      <c r="B21" s="15" t="str">
        <f>DATA!A23</f>
        <v>16/9/2012</v>
      </c>
      <c r="C21" s="22">
        <f>DATA!C23</f>
        <v>0</v>
      </c>
      <c r="D21" s="22">
        <f>DATA!C5</f>
        <v>4.6500000000000004</v>
      </c>
      <c r="E21" s="42">
        <f t="shared" si="0"/>
        <v>0</v>
      </c>
      <c r="F21" s="22" t="str">
        <f>IF(DATA!F23=0,"",DATA!F23)</f>
        <v/>
      </c>
    </row>
    <row r="22" spans="1:6" ht="18" customHeight="1">
      <c r="A22" s="39">
        <f t="shared" si="1"/>
        <v>17</v>
      </c>
      <c r="B22" s="15" t="str">
        <f>DATA!A24</f>
        <v>17/9/2012</v>
      </c>
      <c r="C22" s="22">
        <f>DATA!C24</f>
        <v>0</v>
      </c>
      <c r="D22" s="22">
        <f>DATA!C5</f>
        <v>4.6500000000000004</v>
      </c>
      <c r="E22" s="42">
        <f t="shared" si="0"/>
        <v>0</v>
      </c>
      <c r="F22" s="22" t="str">
        <f>IF(DATA!F24=0,"",DATA!F24)</f>
        <v/>
      </c>
    </row>
    <row r="23" spans="1:6" ht="18" customHeight="1">
      <c r="A23" s="39">
        <f t="shared" si="1"/>
        <v>18</v>
      </c>
      <c r="B23" s="15" t="str">
        <f>DATA!A25</f>
        <v>18/9/2012</v>
      </c>
      <c r="C23" s="22">
        <f>DATA!C25</f>
        <v>0</v>
      </c>
      <c r="D23" s="22">
        <f>DATA!C5</f>
        <v>4.6500000000000004</v>
      </c>
      <c r="E23" s="42">
        <f t="shared" si="0"/>
        <v>0</v>
      </c>
      <c r="F23" s="22" t="str">
        <f>IF(DATA!F25=0,"",DATA!F25)</f>
        <v/>
      </c>
    </row>
    <row r="24" spans="1:6" ht="18" customHeight="1">
      <c r="A24" s="39">
        <f t="shared" si="1"/>
        <v>19</v>
      </c>
      <c r="B24" s="15" t="str">
        <f>DATA!A26</f>
        <v>19/9/2012</v>
      </c>
      <c r="C24" s="22">
        <f>DATA!C26</f>
        <v>0</v>
      </c>
      <c r="D24" s="22">
        <f>DATA!C5</f>
        <v>4.6500000000000004</v>
      </c>
      <c r="E24" s="42">
        <f t="shared" si="0"/>
        <v>0</v>
      </c>
      <c r="F24" s="22" t="str">
        <f>IF(DATA!F26=0,"",DATA!F26)</f>
        <v/>
      </c>
    </row>
    <row r="25" spans="1:6" ht="18" customHeight="1">
      <c r="A25" s="39">
        <f t="shared" si="1"/>
        <v>20</v>
      </c>
      <c r="B25" s="15" t="str">
        <f>DATA!A27</f>
        <v>20/9/2012</v>
      </c>
      <c r="C25" s="22">
        <f>DATA!C27</f>
        <v>0</v>
      </c>
      <c r="D25" s="22">
        <f>DATA!C5</f>
        <v>4.6500000000000004</v>
      </c>
      <c r="E25" s="42">
        <f t="shared" si="0"/>
        <v>0</v>
      </c>
      <c r="F25" s="22" t="str">
        <f>IF(DATA!F27=0,"",DATA!F27)</f>
        <v/>
      </c>
    </row>
    <row r="26" spans="1:6" ht="18" customHeight="1">
      <c r="A26" s="39">
        <f t="shared" si="1"/>
        <v>21</v>
      </c>
      <c r="B26" s="15" t="str">
        <f>DATA!A28</f>
        <v>21/9/2012</v>
      </c>
      <c r="C26" s="22">
        <f>DATA!C28</f>
        <v>0</v>
      </c>
      <c r="D26" s="22">
        <f>DATA!C5</f>
        <v>4.6500000000000004</v>
      </c>
      <c r="E26" s="42">
        <f t="shared" si="0"/>
        <v>0</v>
      </c>
      <c r="F26" s="22" t="str">
        <f>IF(DATA!F28=0,"",DATA!F28)</f>
        <v/>
      </c>
    </row>
    <row r="27" spans="1:6" ht="18" customHeight="1">
      <c r="A27" s="39">
        <f t="shared" si="1"/>
        <v>22</v>
      </c>
      <c r="B27" s="15" t="str">
        <f>DATA!A29</f>
        <v>22/9/2012</v>
      </c>
      <c r="C27" s="22">
        <f>DATA!C29</f>
        <v>0</v>
      </c>
      <c r="D27" s="22">
        <f>DATA!C5</f>
        <v>4.6500000000000004</v>
      </c>
      <c r="E27" s="42">
        <f t="shared" si="0"/>
        <v>0</v>
      </c>
      <c r="F27" s="22" t="str">
        <f>IF(DATA!F29=0,"",DATA!F29)</f>
        <v/>
      </c>
    </row>
    <row r="28" spans="1:6" ht="18" customHeight="1">
      <c r="A28" s="39">
        <f t="shared" si="1"/>
        <v>23</v>
      </c>
      <c r="B28" s="15" t="str">
        <f>DATA!A30</f>
        <v>23/9/2012</v>
      </c>
      <c r="C28" s="22">
        <f>DATA!C30</f>
        <v>0</v>
      </c>
      <c r="D28" s="22">
        <f>DATA!C5</f>
        <v>4.6500000000000004</v>
      </c>
      <c r="E28" s="42">
        <f t="shared" si="0"/>
        <v>0</v>
      </c>
      <c r="F28" s="22" t="str">
        <f>IF(DATA!F30=0,"",DATA!F30)</f>
        <v/>
      </c>
    </row>
    <row r="29" spans="1:6" ht="18" customHeight="1">
      <c r="A29" s="39">
        <f t="shared" si="1"/>
        <v>24</v>
      </c>
      <c r="B29" s="15" t="str">
        <f>DATA!A31</f>
        <v>24/9/2012</v>
      </c>
      <c r="C29" s="22">
        <f>DATA!C31</f>
        <v>0</v>
      </c>
      <c r="D29" s="22">
        <f>DATA!C5</f>
        <v>4.6500000000000004</v>
      </c>
      <c r="E29" s="42">
        <f t="shared" si="0"/>
        <v>0</v>
      </c>
      <c r="F29" s="22" t="str">
        <f>IF(DATA!F31=0,"",DATA!F31)</f>
        <v/>
      </c>
    </row>
    <row r="30" spans="1:6" ht="18" customHeight="1">
      <c r="A30" s="39">
        <f t="shared" si="1"/>
        <v>25</v>
      </c>
      <c r="B30" s="15" t="str">
        <f>DATA!A32</f>
        <v>25/9/2012</v>
      </c>
      <c r="C30" s="22">
        <f>DATA!C32</f>
        <v>0</v>
      </c>
      <c r="D30" s="22">
        <f>DATA!C5</f>
        <v>4.6500000000000004</v>
      </c>
      <c r="E30" s="42">
        <f t="shared" si="0"/>
        <v>0</v>
      </c>
      <c r="F30" s="22" t="str">
        <f>IF(DATA!F32=0,"",DATA!F32)</f>
        <v/>
      </c>
    </row>
    <row r="31" spans="1:6" ht="18" customHeight="1">
      <c r="A31" s="39">
        <f t="shared" si="1"/>
        <v>26</v>
      </c>
      <c r="B31" s="15" t="str">
        <f>DATA!A33</f>
        <v>26/9/2012</v>
      </c>
      <c r="C31" s="22">
        <f>DATA!C33</f>
        <v>0</v>
      </c>
      <c r="D31" s="22">
        <f>DATA!C5</f>
        <v>4.6500000000000004</v>
      </c>
      <c r="E31" s="42">
        <f t="shared" si="0"/>
        <v>0</v>
      </c>
      <c r="F31" s="22" t="str">
        <f>IF(DATA!F33=0,"",DATA!F33)</f>
        <v/>
      </c>
    </row>
    <row r="32" spans="1:6" ht="18" customHeight="1">
      <c r="A32" s="39">
        <f t="shared" si="1"/>
        <v>27</v>
      </c>
      <c r="B32" s="15" t="str">
        <f>DATA!A34</f>
        <v>27/9/2012</v>
      </c>
      <c r="C32" s="22">
        <f>DATA!C34</f>
        <v>0</v>
      </c>
      <c r="D32" s="22">
        <f>DATA!C5</f>
        <v>4.6500000000000004</v>
      </c>
      <c r="E32" s="42">
        <f t="shared" si="0"/>
        <v>0</v>
      </c>
      <c r="F32" s="22" t="str">
        <f>IF(DATA!F34=0,"",DATA!F34)</f>
        <v/>
      </c>
    </row>
    <row r="33" spans="1:6" ht="18" customHeight="1">
      <c r="A33" s="39">
        <f t="shared" si="1"/>
        <v>28</v>
      </c>
      <c r="B33" s="15" t="str">
        <f>DATA!A35</f>
        <v>28/9/2012</v>
      </c>
      <c r="C33" s="22">
        <f>DATA!C35</f>
        <v>0</v>
      </c>
      <c r="D33" s="22">
        <f>DATA!C5</f>
        <v>4.6500000000000004</v>
      </c>
      <c r="E33" s="42">
        <f t="shared" si="0"/>
        <v>0</v>
      </c>
      <c r="F33" s="22" t="str">
        <f>IF(DATA!F35=0,"",DATA!F35)</f>
        <v/>
      </c>
    </row>
    <row r="34" spans="1:6" ht="18" customHeight="1">
      <c r="A34" s="39">
        <f t="shared" si="1"/>
        <v>29</v>
      </c>
      <c r="B34" s="15" t="str">
        <f>DATA!A36</f>
        <v>29/9/2012</v>
      </c>
      <c r="C34" s="22">
        <f>DATA!C36</f>
        <v>0</v>
      </c>
      <c r="D34" s="22">
        <f>DATA!C5</f>
        <v>4.6500000000000004</v>
      </c>
      <c r="E34" s="42">
        <f t="shared" si="0"/>
        <v>0</v>
      </c>
      <c r="F34" s="22" t="str">
        <f>IF(DATA!F36=0,"",DATA!F36)</f>
        <v/>
      </c>
    </row>
    <row r="35" spans="1:6" ht="18" customHeight="1">
      <c r="A35" s="39">
        <f t="shared" si="1"/>
        <v>30</v>
      </c>
      <c r="B35" s="15" t="str">
        <f>DATA!A37</f>
        <v>30/9/2012</v>
      </c>
      <c r="C35" s="22">
        <f>DATA!C37</f>
        <v>0</v>
      </c>
      <c r="D35" s="22">
        <f>DATA!C5</f>
        <v>4.6500000000000004</v>
      </c>
      <c r="E35" s="42">
        <f t="shared" si="0"/>
        <v>0</v>
      </c>
      <c r="F35" s="22" t="str">
        <f>IF(DATA!F37=0,"",DATA!F37)</f>
        <v/>
      </c>
    </row>
    <row r="36" spans="1:6" ht="18" customHeight="1">
      <c r="A36" s="39">
        <f t="shared" si="1"/>
        <v>31</v>
      </c>
      <c r="B36" s="15" t="str">
        <f>DATA!A38</f>
        <v>31/9/2012</v>
      </c>
      <c r="C36" s="22">
        <f>DATA!C38</f>
        <v>0</v>
      </c>
      <c r="D36" s="22">
        <f>DATA!C5</f>
        <v>4.6500000000000004</v>
      </c>
      <c r="E36" s="42">
        <f t="shared" si="0"/>
        <v>0</v>
      </c>
      <c r="F36" s="22" t="str">
        <f>IF(DATA!F38=0,"",DATA!F38)</f>
        <v>No Date</v>
      </c>
    </row>
    <row r="37" spans="1:6" ht="22.5" customHeight="1">
      <c r="A37" s="90" t="s">
        <v>6</v>
      </c>
      <c r="B37" s="91"/>
      <c r="C37" s="26">
        <f>SUM(C6:C36)</f>
        <v>279</v>
      </c>
      <c r="D37" s="26">
        <f>DATA!C5</f>
        <v>4.6500000000000004</v>
      </c>
      <c r="E37" s="28">
        <f>ROUND(SUM(E6:E36),0)</f>
        <v>1297</v>
      </c>
      <c r="F37" s="22"/>
    </row>
    <row r="38" spans="1:6" ht="15" customHeight="1">
      <c r="A38" s="94" t="str">
        <f>CONCATENATE("Passed for Rs:",E37,":00……(Inwords Rs ",words!G23," Only ) ")</f>
        <v xml:space="preserve">Passed for Rs:1297:00……(Inwords Rs One Thousand Two Hundred and Ninety seven Only ) </v>
      </c>
      <c r="B38" s="94"/>
      <c r="C38" s="94"/>
      <c r="D38" s="94"/>
      <c r="E38" s="94"/>
      <c r="F38" s="94"/>
    </row>
    <row r="39" spans="1:6">
      <c r="A39" s="157"/>
      <c r="B39" s="157"/>
      <c r="C39" s="157"/>
      <c r="D39" s="157"/>
      <c r="E39" s="157"/>
      <c r="F39" s="157"/>
    </row>
  </sheetData>
  <sheetProtection password="DD89" sheet="1" objects="1" scenarios="1" selectLockedCells="1" selectUnlockedCells="1"/>
  <mergeCells count="4">
    <mergeCell ref="A1:G1"/>
    <mergeCell ref="A2:G2"/>
    <mergeCell ref="A37:B37"/>
    <mergeCell ref="A38:F3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K39" sqref="K39"/>
    </sheetView>
  </sheetViews>
  <sheetFormatPr defaultRowHeight="15"/>
  <cols>
    <col min="1" max="1" width="14.5703125" customWidth="1"/>
    <col min="2" max="2" width="12.140625" customWidth="1"/>
    <col min="3" max="3" width="12.7109375" customWidth="1"/>
    <col min="4" max="5" width="13.28515625" customWidth="1"/>
  </cols>
  <sheetData>
    <row r="1" spans="1:5">
      <c r="A1" s="95" t="s">
        <v>43</v>
      </c>
      <c r="B1" s="95"/>
      <c r="C1" s="95"/>
      <c r="D1" s="95"/>
      <c r="E1" s="95"/>
    </row>
    <row r="2" spans="1:5">
      <c r="A2" s="95"/>
      <c r="B2" s="95"/>
      <c r="C2" s="95"/>
      <c r="D2" s="95"/>
      <c r="E2" s="95"/>
    </row>
    <row r="3" spans="1:5">
      <c r="A3" s="96"/>
      <c r="B3" s="96"/>
      <c r="C3" s="96"/>
      <c r="D3" s="96"/>
      <c r="E3" s="96"/>
    </row>
    <row r="4" spans="1:5" ht="41.25" customHeight="1">
      <c r="A4" s="34" t="s">
        <v>1</v>
      </c>
      <c r="B4" s="34" t="s">
        <v>44</v>
      </c>
      <c r="C4" s="34" t="s">
        <v>46</v>
      </c>
      <c r="D4" s="34" t="s">
        <v>47</v>
      </c>
      <c r="E4" s="34" t="s">
        <v>45</v>
      </c>
    </row>
    <row r="5" spans="1:5" ht="18.75">
      <c r="A5" s="35" t="str">
        <f>DATA!A8</f>
        <v>1/9/2012</v>
      </c>
      <c r="B5" s="36">
        <f>DATA!J2</f>
        <v>50</v>
      </c>
      <c r="C5" s="36" t="str">
        <f>IF(A5=DATA!D79,DATA!E79,"0")</f>
        <v>0</v>
      </c>
      <c r="D5" s="36">
        <f>'FIRST FN'!K6*0.15</f>
        <v>16.8</v>
      </c>
      <c r="E5" s="36">
        <f>B5+C5-D5</f>
        <v>33.200000000000003</v>
      </c>
    </row>
    <row r="6" spans="1:5" ht="18.75">
      <c r="A6" s="35" t="str">
        <f>DATA!A9</f>
        <v>2/9/2012</v>
      </c>
      <c r="B6" s="36">
        <f>E5</f>
        <v>33.200000000000003</v>
      </c>
      <c r="C6" s="36" t="str">
        <f>IF(A6=DATA!D80,DATA!E80,"0")</f>
        <v>0</v>
      </c>
      <c r="D6" s="36">
        <f>'FIRST FN'!K7*0.15</f>
        <v>0</v>
      </c>
      <c r="E6" s="36">
        <f t="shared" ref="E6:E35" si="0">B6+C6-D6</f>
        <v>33.200000000000003</v>
      </c>
    </row>
    <row r="7" spans="1:5" ht="18.75">
      <c r="A7" s="35" t="str">
        <f>DATA!A10</f>
        <v>3/9/2012</v>
      </c>
      <c r="B7" s="36">
        <f t="shared" ref="B7:B35" si="1">E6</f>
        <v>33.200000000000003</v>
      </c>
      <c r="C7" s="36" t="str">
        <f>IF(A7=DATA!D81,DATA!E81,"0")</f>
        <v>0</v>
      </c>
      <c r="D7" s="36">
        <f>'FIRST FN'!K8*0.15</f>
        <v>14.85</v>
      </c>
      <c r="E7" s="36">
        <f t="shared" si="0"/>
        <v>18.350000000000001</v>
      </c>
    </row>
    <row r="8" spans="1:5" ht="18.75">
      <c r="A8" s="35" t="str">
        <f>DATA!A11</f>
        <v>4/9/2012</v>
      </c>
      <c r="B8" s="36">
        <f t="shared" si="1"/>
        <v>18.350000000000001</v>
      </c>
      <c r="C8" s="36" t="str">
        <f>IF(A8=DATA!D82,DATA!E82,"0")</f>
        <v>0</v>
      </c>
      <c r="D8" s="36">
        <f>'FIRST FN'!K9*0.15</f>
        <v>0</v>
      </c>
      <c r="E8" s="36">
        <f t="shared" si="0"/>
        <v>18.350000000000001</v>
      </c>
    </row>
    <row r="9" spans="1:5" ht="18.75">
      <c r="A9" s="35" t="str">
        <f>DATA!A12</f>
        <v>5/9/2012</v>
      </c>
      <c r="B9" s="36">
        <f t="shared" si="1"/>
        <v>18.350000000000001</v>
      </c>
      <c r="C9" s="36">
        <f>IF(A9=DATA!D83,DATA!E83,"0")</f>
        <v>350</v>
      </c>
      <c r="D9" s="36">
        <f>'FIRST FN'!K10*0.15</f>
        <v>0</v>
      </c>
      <c r="E9" s="36">
        <f t="shared" si="0"/>
        <v>368.35</v>
      </c>
    </row>
    <row r="10" spans="1:5" ht="18.75">
      <c r="A10" s="35" t="str">
        <f>DATA!A13</f>
        <v>6/9/2012</v>
      </c>
      <c r="B10" s="36">
        <f t="shared" si="1"/>
        <v>368.35</v>
      </c>
      <c r="C10" s="36" t="str">
        <f>IF(A10=DATA!D84,DATA!E84,"0")</f>
        <v>0</v>
      </c>
      <c r="D10" s="36">
        <f>'FIRST FN'!K11*0.15</f>
        <v>0</v>
      </c>
      <c r="E10" s="36">
        <f t="shared" si="0"/>
        <v>368.35</v>
      </c>
    </row>
    <row r="11" spans="1:5" ht="18.75">
      <c r="A11" s="35" t="str">
        <f>DATA!A14</f>
        <v>7/9/2012</v>
      </c>
      <c r="B11" s="36">
        <f t="shared" si="1"/>
        <v>368.35</v>
      </c>
      <c r="C11" s="36" t="str">
        <f>IF(A11=DATA!D85,DATA!E85,"0")</f>
        <v>0</v>
      </c>
      <c r="D11" s="36">
        <f>'FIRST FN'!K12*0.15</f>
        <v>0</v>
      </c>
      <c r="E11" s="36">
        <f t="shared" si="0"/>
        <v>368.35</v>
      </c>
    </row>
    <row r="12" spans="1:5" ht="18.75">
      <c r="A12" s="35" t="str">
        <f>DATA!A15</f>
        <v>8/9/2012</v>
      </c>
      <c r="B12" s="36">
        <f t="shared" si="1"/>
        <v>368.35</v>
      </c>
      <c r="C12" s="36" t="str">
        <f>IF(A12=DATA!D86,DATA!E86,"0")</f>
        <v>0</v>
      </c>
      <c r="D12" s="36">
        <f>'FIRST FN'!K13*0.15</f>
        <v>0</v>
      </c>
      <c r="E12" s="36">
        <f t="shared" si="0"/>
        <v>368.35</v>
      </c>
    </row>
    <row r="13" spans="1:5" ht="18.75">
      <c r="A13" s="35" t="str">
        <f>DATA!A16</f>
        <v>9/9/2012</v>
      </c>
      <c r="B13" s="36">
        <f t="shared" si="1"/>
        <v>368.35</v>
      </c>
      <c r="C13" s="36" t="str">
        <f>IF(A13=DATA!D87,DATA!E87,"0")</f>
        <v>0</v>
      </c>
      <c r="D13" s="36">
        <f>'FIRST FN'!K14*0.15</f>
        <v>0</v>
      </c>
      <c r="E13" s="36">
        <f t="shared" si="0"/>
        <v>368.35</v>
      </c>
    </row>
    <row r="14" spans="1:5" ht="18.75">
      <c r="A14" s="35" t="str">
        <f>DATA!A17</f>
        <v>10/9/2012</v>
      </c>
      <c r="B14" s="36">
        <f t="shared" si="1"/>
        <v>368.35</v>
      </c>
      <c r="C14" s="36" t="str">
        <f>IF(A14=DATA!D88,DATA!E88,"0")</f>
        <v>0</v>
      </c>
      <c r="D14" s="36">
        <f>'FIRST FN'!K15*0.15</f>
        <v>0</v>
      </c>
      <c r="E14" s="36">
        <f t="shared" si="0"/>
        <v>368.35</v>
      </c>
    </row>
    <row r="15" spans="1:5" ht="18.75">
      <c r="A15" s="35" t="str">
        <f>DATA!A18</f>
        <v>11/9/2012</v>
      </c>
      <c r="B15" s="36">
        <f t="shared" si="1"/>
        <v>368.35</v>
      </c>
      <c r="C15" s="36" t="str">
        <f>IF(A15=DATA!D89,DATA!E89,"0")</f>
        <v>0</v>
      </c>
      <c r="D15" s="36">
        <f>'FIRST FN'!K16*0.15</f>
        <v>0</v>
      </c>
      <c r="E15" s="36">
        <f t="shared" si="0"/>
        <v>368.35</v>
      </c>
    </row>
    <row r="16" spans="1:5" ht="18.75">
      <c r="A16" s="35" t="str">
        <f>DATA!A19</f>
        <v>12/9/2012</v>
      </c>
      <c r="B16" s="36">
        <f t="shared" si="1"/>
        <v>368.35</v>
      </c>
      <c r="C16" s="36" t="str">
        <f>IF(A16=DATA!D90,DATA!E90,"0")</f>
        <v>0</v>
      </c>
      <c r="D16" s="36">
        <f>'FIRST FN'!K17*0.15</f>
        <v>13.95</v>
      </c>
      <c r="E16" s="36">
        <f t="shared" si="0"/>
        <v>354.40000000000003</v>
      </c>
    </row>
    <row r="17" spans="1:5" ht="18.75">
      <c r="A17" s="35" t="str">
        <f>DATA!A20</f>
        <v>13/9/2012</v>
      </c>
      <c r="B17" s="36">
        <f t="shared" si="1"/>
        <v>354.40000000000003</v>
      </c>
      <c r="C17" s="36" t="str">
        <f>IF(A17=DATA!D91,DATA!E91,"0")</f>
        <v>0</v>
      </c>
      <c r="D17" s="36">
        <f>'FIRST FN'!K18*0.15</f>
        <v>15.299999999999999</v>
      </c>
      <c r="E17" s="36">
        <f t="shared" si="0"/>
        <v>339.1</v>
      </c>
    </row>
    <row r="18" spans="1:5" ht="18.75">
      <c r="A18" s="35" t="str">
        <f>DATA!A21</f>
        <v>14/9/2012</v>
      </c>
      <c r="B18" s="36">
        <f t="shared" si="1"/>
        <v>339.1</v>
      </c>
      <c r="C18" s="36" t="str">
        <f>IF(A18=DATA!D92,DATA!E92,"0")</f>
        <v>0</v>
      </c>
      <c r="D18" s="36">
        <f>'FIRST FN'!K19*0.15</f>
        <v>16.95</v>
      </c>
      <c r="E18" s="36">
        <f t="shared" si="0"/>
        <v>322.15000000000003</v>
      </c>
    </row>
    <row r="19" spans="1:5" ht="18.75">
      <c r="A19" s="35" t="str">
        <f>DATA!A22</f>
        <v>15/9/2012</v>
      </c>
      <c r="B19" s="36">
        <f t="shared" si="1"/>
        <v>322.15000000000003</v>
      </c>
      <c r="C19" s="36" t="str">
        <f>IF(A19=DATA!D93,DATA!E93,"0")</f>
        <v>0</v>
      </c>
      <c r="D19" s="36">
        <f>'FIRST FN'!K20*0.15</f>
        <v>0</v>
      </c>
      <c r="E19" s="36">
        <f t="shared" si="0"/>
        <v>322.15000000000003</v>
      </c>
    </row>
    <row r="20" spans="1:5" ht="18.75">
      <c r="A20" s="35" t="str">
        <f>DATA!A23</f>
        <v>16/9/2012</v>
      </c>
      <c r="B20" s="36">
        <f t="shared" si="1"/>
        <v>322.15000000000003</v>
      </c>
      <c r="C20" s="36" t="str">
        <f>IF(A20=DATA!D94,DATA!E94,"0")</f>
        <v>0</v>
      </c>
      <c r="D20" s="36">
        <f>'SEC FN'!J6*0.15</f>
        <v>0</v>
      </c>
      <c r="E20" s="36">
        <f t="shared" si="0"/>
        <v>322.15000000000003</v>
      </c>
    </row>
    <row r="21" spans="1:5" ht="18.75">
      <c r="A21" s="35" t="str">
        <f>DATA!A24</f>
        <v>17/9/2012</v>
      </c>
      <c r="B21" s="36">
        <f t="shared" si="1"/>
        <v>322.15000000000003</v>
      </c>
      <c r="C21" s="36" t="str">
        <f>IF(A21=DATA!D95,DATA!E95,"0")</f>
        <v>0</v>
      </c>
      <c r="D21" s="36">
        <f>'SEC FN'!J7*0.15</f>
        <v>0</v>
      </c>
      <c r="E21" s="36">
        <f t="shared" si="0"/>
        <v>322.15000000000003</v>
      </c>
    </row>
    <row r="22" spans="1:5" ht="18.75">
      <c r="A22" s="35" t="str">
        <f>DATA!A25</f>
        <v>18/9/2012</v>
      </c>
      <c r="B22" s="36">
        <f t="shared" si="1"/>
        <v>322.15000000000003</v>
      </c>
      <c r="C22" s="36" t="str">
        <f>IF(A22=DATA!D96,DATA!E96,"0")</f>
        <v>0</v>
      </c>
      <c r="D22" s="36">
        <f>'SEC FN'!J8*0.15</f>
        <v>0</v>
      </c>
      <c r="E22" s="36">
        <f t="shared" si="0"/>
        <v>322.15000000000003</v>
      </c>
    </row>
    <row r="23" spans="1:5" ht="18.75">
      <c r="A23" s="35" t="str">
        <f>DATA!A26</f>
        <v>19/9/2012</v>
      </c>
      <c r="B23" s="36">
        <f t="shared" si="1"/>
        <v>322.15000000000003</v>
      </c>
      <c r="C23" s="36" t="str">
        <f>IF(A23=DATA!D97,DATA!E97,"0")</f>
        <v>0</v>
      </c>
      <c r="D23" s="36">
        <f>'SEC FN'!J9*0.15</f>
        <v>0</v>
      </c>
      <c r="E23" s="36">
        <f t="shared" si="0"/>
        <v>322.15000000000003</v>
      </c>
    </row>
    <row r="24" spans="1:5" ht="18.75">
      <c r="A24" s="35" t="str">
        <f>DATA!A27</f>
        <v>20/9/2012</v>
      </c>
      <c r="B24" s="36">
        <f t="shared" si="1"/>
        <v>322.15000000000003</v>
      </c>
      <c r="C24" s="36" t="str">
        <f>IF(A24=DATA!D98,DATA!E98,"0")</f>
        <v>0</v>
      </c>
      <c r="D24" s="36">
        <f>'SEC FN'!J10*0.15</f>
        <v>0</v>
      </c>
      <c r="E24" s="36">
        <f t="shared" si="0"/>
        <v>322.15000000000003</v>
      </c>
    </row>
    <row r="25" spans="1:5" ht="18.75">
      <c r="A25" s="35" t="str">
        <f>DATA!A28</f>
        <v>21/9/2012</v>
      </c>
      <c r="B25" s="36">
        <f t="shared" si="1"/>
        <v>322.15000000000003</v>
      </c>
      <c r="C25" s="36" t="str">
        <f>IF(A25=DATA!D99,DATA!E99,"0")</f>
        <v>0</v>
      </c>
      <c r="D25" s="36">
        <f>'SEC FN'!J11*0.15</f>
        <v>0</v>
      </c>
      <c r="E25" s="36">
        <f t="shared" si="0"/>
        <v>322.15000000000003</v>
      </c>
    </row>
    <row r="26" spans="1:5" ht="18.75">
      <c r="A26" s="35" t="str">
        <f>DATA!A29</f>
        <v>22/9/2012</v>
      </c>
      <c r="B26" s="36">
        <f t="shared" si="1"/>
        <v>322.15000000000003</v>
      </c>
      <c r="C26" s="36" t="str">
        <f>IF(A26=DATA!D100,DATA!E100,"0")</f>
        <v>0</v>
      </c>
      <c r="D26" s="36">
        <f>'SEC FN'!J12*0.15</f>
        <v>0</v>
      </c>
      <c r="E26" s="36">
        <f t="shared" si="0"/>
        <v>322.15000000000003</v>
      </c>
    </row>
    <row r="27" spans="1:5" ht="18.75">
      <c r="A27" s="35" t="str">
        <f>DATA!A30</f>
        <v>23/9/2012</v>
      </c>
      <c r="B27" s="36">
        <f t="shared" si="1"/>
        <v>322.15000000000003</v>
      </c>
      <c r="C27" s="36" t="str">
        <f>IF(A27=DATA!D101,DATA!E101,"0")</f>
        <v>0</v>
      </c>
      <c r="D27" s="36">
        <f>'SEC FN'!J13*0.15</f>
        <v>0</v>
      </c>
      <c r="E27" s="36">
        <f t="shared" si="0"/>
        <v>322.15000000000003</v>
      </c>
    </row>
    <row r="28" spans="1:5" ht="18.75">
      <c r="A28" s="35" t="str">
        <f>DATA!A31</f>
        <v>24/9/2012</v>
      </c>
      <c r="B28" s="36">
        <f t="shared" si="1"/>
        <v>322.15000000000003</v>
      </c>
      <c r="C28" s="36" t="str">
        <f>IF(A28=DATA!D102,DATA!E102,"0")</f>
        <v>0</v>
      </c>
      <c r="D28" s="36">
        <f>'SEC FN'!J14*0.15</f>
        <v>0</v>
      </c>
      <c r="E28" s="36">
        <f t="shared" si="0"/>
        <v>322.15000000000003</v>
      </c>
    </row>
    <row r="29" spans="1:5" ht="18.75">
      <c r="A29" s="35" t="str">
        <f>DATA!A32</f>
        <v>25/9/2012</v>
      </c>
      <c r="B29" s="36">
        <f t="shared" si="1"/>
        <v>322.15000000000003</v>
      </c>
      <c r="C29" s="36" t="str">
        <f>IF(A29=DATA!D103,DATA!E103,"0")</f>
        <v>0</v>
      </c>
      <c r="D29" s="36">
        <f>'SEC FN'!J15*0.15</f>
        <v>0</v>
      </c>
      <c r="E29" s="36">
        <f t="shared" si="0"/>
        <v>322.15000000000003</v>
      </c>
    </row>
    <row r="30" spans="1:5" ht="18.75">
      <c r="A30" s="35" t="str">
        <f>DATA!A33</f>
        <v>26/9/2012</v>
      </c>
      <c r="B30" s="36">
        <f t="shared" si="1"/>
        <v>322.15000000000003</v>
      </c>
      <c r="C30" s="36" t="str">
        <f>IF(A30=DATA!D104,DATA!E104,"0")</f>
        <v>0</v>
      </c>
      <c r="D30" s="36">
        <f>'SEC FN'!J16*0.15</f>
        <v>0</v>
      </c>
      <c r="E30" s="36">
        <f t="shared" si="0"/>
        <v>322.15000000000003</v>
      </c>
    </row>
    <row r="31" spans="1:5" ht="18.75">
      <c r="A31" s="35" t="str">
        <f>DATA!A34</f>
        <v>27/9/2012</v>
      </c>
      <c r="B31" s="36">
        <f t="shared" si="1"/>
        <v>322.15000000000003</v>
      </c>
      <c r="C31" s="36" t="str">
        <f>IF(A31=DATA!D105,DATA!E105,"0")</f>
        <v>0</v>
      </c>
      <c r="D31" s="36">
        <f>'SEC FN'!J17*0.15</f>
        <v>0</v>
      </c>
      <c r="E31" s="36">
        <f t="shared" si="0"/>
        <v>322.15000000000003</v>
      </c>
    </row>
    <row r="32" spans="1:5" ht="18.75">
      <c r="A32" s="35" t="str">
        <f>DATA!A35</f>
        <v>28/9/2012</v>
      </c>
      <c r="B32" s="36">
        <f t="shared" si="1"/>
        <v>322.15000000000003</v>
      </c>
      <c r="C32" s="36" t="str">
        <f>IF(A32=DATA!D106,DATA!E106,"0")</f>
        <v>0</v>
      </c>
      <c r="D32" s="36">
        <f>'SEC FN'!J18*0.15</f>
        <v>0</v>
      </c>
      <c r="E32" s="36">
        <f t="shared" si="0"/>
        <v>322.15000000000003</v>
      </c>
    </row>
    <row r="33" spans="1:5" ht="18.75">
      <c r="A33" s="35" t="str">
        <f>DATA!A36</f>
        <v>29/9/2012</v>
      </c>
      <c r="B33" s="36">
        <f t="shared" si="1"/>
        <v>322.15000000000003</v>
      </c>
      <c r="C33" s="36" t="str">
        <f>IF(A33=DATA!D107,DATA!E107,"0")</f>
        <v>0</v>
      </c>
      <c r="D33" s="36">
        <f>'SEC FN'!J19*0.15</f>
        <v>0</v>
      </c>
      <c r="E33" s="36">
        <f t="shared" si="0"/>
        <v>322.15000000000003</v>
      </c>
    </row>
    <row r="34" spans="1:5" ht="18.75">
      <c r="A34" s="35" t="str">
        <f>DATA!A37</f>
        <v>30/9/2012</v>
      </c>
      <c r="B34" s="36">
        <f t="shared" si="1"/>
        <v>322.15000000000003</v>
      </c>
      <c r="C34" s="36" t="str">
        <f>IF(A34=DATA!D108,DATA!E108,"0")</f>
        <v>0</v>
      </c>
      <c r="D34" s="36">
        <f>'SEC FN'!J20*0.15</f>
        <v>0</v>
      </c>
      <c r="E34" s="36">
        <f t="shared" si="0"/>
        <v>322.15000000000003</v>
      </c>
    </row>
    <row r="35" spans="1:5" ht="18.75">
      <c r="A35" s="35" t="str">
        <f>DATA!A38</f>
        <v>31/9/2012</v>
      </c>
      <c r="B35" s="36">
        <f t="shared" si="1"/>
        <v>322.15000000000003</v>
      </c>
      <c r="C35" s="36" t="str">
        <f>IF(A35=DATA!D109,DATA!E109,"0")</f>
        <v>0</v>
      </c>
      <c r="D35" s="36">
        <f>'SEC FN'!J21*0.15</f>
        <v>0</v>
      </c>
      <c r="E35" s="36">
        <f t="shared" si="0"/>
        <v>322.15000000000003</v>
      </c>
    </row>
    <row r="36" spans="1:5">
      <c r="A36" s="33"/>
    </row>
    <row r="37" spans="1:5">
      <c r="A37" s="33"/>
    </row>
  </sheetData>
  <sheetProtection password="DD89" sheet="1" objects="1" scenarios="1" selectLockedCells="1" selectUnlockedCells="1"/>
  <mergeCells count="1">
    <mergeCell ref="A1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sqref="A1:T1"/>
    </sheetView>
  </sheetViews>
  <sheetFormatPr defaultRowHeight="15"/>
  <cols>
    <col min="1" max="1" width="3.7109375" customWidth="1"/>
    <col min="2" max="2" width="9.7109375" customWidth="1"/>
    <col min="3" max="3" width="4.5703125" hidden="1" customWidth="1"/>
    <col min="4" max="4" width="6" customWidth="1"/>
    <col min="5" max="5" width="8.140625" hidden="1" customWidth="1"/>
    <col min="6" max="6" width="6.7109375" hidden="1" customWidth="1"/>
    <col min="7" max="7" width="6.28515625" customWidth="1"/>
    <col min="8" max="8" width="5.140625" customWidth="1"/>
    <col min="9" max="9" width="6.7109375" customWidth="1"/>
    <col min="10" max="10" width="6.28515625" customWidth="1"/>
    <col min="11" max="11" width="4.5703125" customWidth="1"/>
    <col min="12" max="12" width="5.5703125" customWidth="1"/>
    <col min="13" max="13" width="4.42578125" customWidth="1"/>
    <col min="14" max="14" width="4.7109375" customWidth="1"/>
    <col min="15" max="15" width="5.7109375" customWidth="1"/>
    <col min="16" max="16" width="4.85546875" customWidth="1"/>
    <col min="17" max="17" width="5" customWidth="1"/>
    <col min="18" max="18" width="5.85546875" customWidth="1"/>
    <col min="19" max="19" width="5.28515625" customWidth="1"/>
    <col min="20" max="20" width="7.7109375" customWidth="1"/>
  </cols>
  <sheetData>
    <row r="1" spans="1:20" s="3" customFormat="1" ht="15.75">
      <c r="A1" s="104" t="str">
        <f>CONCATENATE(R2," ",S2," MONTH REPORT OF MDM ",DATA!A1)</f>
        <v>September 2012 MONTH REPORT OF MDM ZPHS ISSAPALLY,MANDAL:ARMOOR, DIST:NZB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8.75" hidden="1">
      <c r="A2" s="3"/>
      <c r="B2" s="41"/>
      <c r="R2" s="62" t="str">
        <f>DATA!C3</f>
        <v>September</v>
      </c>
      <c r="S2" s="63">
        <f>DATA!L4</f>
        <v>2012</v>
      </c>
    </row>
    <row r="3" spans="1:20" ht="18.75">
      <c r="A3" s="3"/>
      <c r="B3" s="41"/>
      <c r="R3" s="62"/>
      <c r="S3" s="63"/>
    </row>
    <row r="4" spans="1:20" s="4" customFormat="1">
      <c r="A4" s="97" t="s">
        <v>7</v>
      </c>
      <c r="B4" s="106" t="s">
        <v>1</v>
      </c>
      <c r="C4" s="109" t="s">
        <v>8</v>
      </c>
      <c r="D4" s="109"/>
      <c r="E4" s="109"/>
      <c r="F4" s="109"/>
      <c r="G4" s="109"/>
      <c r="H4" s="109"/>
      <c r="I4" s="109" t="s">
        <v>13</v>
      </c>
      <c r="J4" s="109"/>
      <c r="K4" s="109"/>
      <c r="L4" s="109" t="s">
        <v>9</v>
      </c>
      <c r="M4" s="109"/>
      <c r="N4" s="109"/>
      <c r="O4" s="101" t="s">
        <v>15</v>
      </c>
      <c r="P4" s="101"/>
      <c r="Q4" s="101"/>
      <c r="R4" s="101"/>
      <c r="S4" s="101"/>
      <c r="T4" s="101"/>
    </row>
    <row r="5" spans="1:20" s="4" customFormat="1">
      <c r="A5" s="105"/>
      <c r="B5" s="107"/>
      <c r="C5" s="97" t="s">
        <v>10</v>
      </c>
      <c r="D5" s="97" t="s">
        <v>32</v>
      </c>
      <c r="E5" s="97" t="s">
        <v>11</v>
      </c>
      <c r="F5" s="78"/>
      <c r="G5" s="97" t="s">
        <v>33</v>
      </c>
      <c r="H5" s="99" t="s">
        <v>12</v>
      </c>
      <c r="I5" s="97" t="s">
        <v>10</v>
      </c>
      <c r="J5" s="97" t="s">
        <v>11</v>
      </c>
      <c r="K5" s="99" t="s">
        <v>12</v>
      </c>
      <c r="L5" s="97" t="s">
        <v>14</v>
      </c>
      <c r="M5" s="97" t="s">
        <v>11</v>
      </c>
      <c r="N5" s="99" t="s">
        <v>12</v>
      </c>
      <c r="O5" s="101" t="s">
        <v>16</v>
      </c>
      <c r="P5" s="101"/>
      <c r="Q5" s="101"/>
      <c r="R5" s="101" t="s">
        <v>17</v>
      </c>
      <c r="S5" s="101"/>
      <c r="T5" s="101"/>
    </row>
    <row r="6" spans="1:20">
      <c r="A6" s="98"/>
      <c r="B6" s="108"/>
      <c r="C6" s="98"/>
      <c r="D6" s="98"/>
      <c r="E6" s="98"/>
      <c r="F6" s="78"/>
      <c r="G6" s="98"/>
      <c r="H6" s="100"/>
      <c r="I6" s="98"/>
      <c r="J6" s="98"/>
      <c r="K6" s="100"/>
      <c r="L6" s="98"/>
      <c r="M6" s="98"/>
      <c r="N6" s="100"/>
      <c r="O6" s="78" t="s">
        <v>14</v>
      </c>
      <c r="P6" s="78" t="s">
        <v>11</v>
      </c>
      <c r="Q6" s="78" t="s">
        <v>12</v>
      </c>
      <c r="R6" s="78" t="s">
        <v>14</v>
      </c>
      <c r="S6" s="78" t="s">
        <v>11</v>
      </c>
      <c r="T6" s="77" t="s">
        <v>12</v>
      </c>
    </row>
    <row r="7" spans="1:20" s="76" customFormat="1" ht="18" customHeight="1">
      <c r="A7" s="39">
        <v>1</v>
      </c>
      <c r="B7" s="15" t="str">
        <f>DATA!A8</f>
        <v>1/9/2012</v>
      </c>
      <c r="C7" s="39" t="e">
        <f>IF(DATA!C8=0,"0",DATA!#REF!+DATA!#REF!+DATA!#REF!)</f>
        <v>#REF!</v>
      </c>
      <c r="D7" s="51">
        <f>DATA!B8</f>
        <v>66</v>
      </c>
      <c r="E7" s="39" t="e">
        <f>IF(DATA!E8=0,"0",DATA!#REF!+DATA!#REF!)</f>
        <v>#REF!</v>
      </c>
      <c r="F7" s="39"/>
      <c r="G7" s="39">
        <f>DATA!D8</f>
        <v>54</v>
      </c>
      <c r="H7" s="75">
        <f>SUM(D7+G7)</f>
        <v>120</v>
      </c>
      <c r="I7" s="39">
        <f>DATA!C8</f>
        <v>60</v>
      </c>
      <c r="J7" s="39">
        <f>DATA!E8</f>
        <v>52</v>
      </c>
      <c r="K7" s="75">
        <f>SUM(I7:J7)</f>
        <v>112</v>
      </c>
      <c r="L7" s="39">
        <f>I7</f>
        <v>60</v>
      </c>
      <c r="M7" s="39">
        <f>J7</f>
        <v>52</v>
      </c>
      <c r="N7" s="75">
        <f>SUM(L7:M7)</f>
        <v>112</v>
      </c>
      <c r="O7" s="39"/>
      <c r="P7" s="39"/>
      <c r="Q7" s="39"/>
      <c r="R7" s="39"/>
      <c r="S7" s="39"/>
      <c r="T7" s="39"/>
    </row>
    <row r="8" spans="1:20" s="76" customFormat="1" ht="18" customHeight="1">
      <c r="A8" s="39">
        <f>A7+1</f>
        <v>2</v>
      </c>
      <c r="B8" s="15" t="str">
        <f>DATA!A9</f>
        <v>2/9/2012</v>
      </c>
      <c r="C8" s="39" t="str">
        <f>IF(DATA!C9=0,"0",DATA!#REF!+DATA!#REF!+DATA!#REF!)</f>
        <v>0</v>
      </c>
      <c r="D8" s="51">
        <f>DATA!B9</f>
        <v>0</v>
      </c>
      <c r="E8" s="39" t="str">
        <f>IF(DATA!E9=0,"0",DATA!#REF!+DATA!#REF!)</f>
        <v>0</v>
      </c>
      <c r="F8" s="39"/>
      <c r="G8" s="39">
        <f>DATA!D9</f>
        <v>0</v>
      </c>
      <c r="H8" s="75">
        <f t="shared" ref="H8:H21" si="0">SUM(D8+G8)</f>
        <v>0</v>
      </c>
      <c r="I8" s="39">
        <f>DATA!C9</f>
        <v>0</v>
      </c>
      <c r="J8" s="39">
        <f>DATA!E9</f>
        <v>0</v>
      </c>
      <c r="K8" s="75">
        <f t="shared" ref="K8:K21" si="1">SUM(I8:J8)</f>
        <v>0</v>
      </c>
      <c r="L8" s="39">
        <f t="shared" ref="L8:M21" si="2">I8</f>
        <v>0</v>
      </c>
      <c r="M8" s="39">
        <f t="shared" si="2"/>
        <v>0</v>
      </c>
      <c r="N8" s="75">
        <f t="shared" ref="N8:N21" si="3">SUM(L8:M8)</f>
        <v>0</v>
      </c>
      <c r="O8" s="39"/>
      <c r="P8" s="39"/>
      <c r="Q8" s="39"/>
      <c r="R8" s="39"/>
      <c r="S8" s="39"/>
      <c r="T8" s="39"/>
    </row>
    <row r="9" spans="1:20" s="76" customFormat="1" ht="18" customHeight="1">
      <c r="A9" s="39">
        <f t="shared" ref="A9:A37" si="4">A8+1</f>
        <v>3</v>
      </c>
      <c r="B9" s="15" t="str">
        <f>DATA!A10</f>
        <v>3/9/2012</v>
      </c>
      <c r="C9" s="39" t="e">
        <f>IF(DATA!C10=0,"0",DATA!#REF!+DATA!#REF!+DATA!#REF!)</f>
        <v>#REF!</v>
      </c>
      <c r="D9" s="51">
        <f>DATA!B10</f>
        <v>66</v>
      </c>
      <c r="E9" s="39" t="e">
        <f>IF(DATA!E10=0,"0",DATA!#REF!+DATA!#REF!)</f>
        <v>#REF!</v>
      </c>
      <c r="F9" s="39"/>
      <c r="G9" s="39">
        <f>DATA!D10</f>
        <v>54</v>
      </c>
      <c r="H9" s="75">
        <f t="shared" si="0"/>
        <v>120</v>
      </c>
      <c r="I9" s="39">
        <f>DATA!C10</f>
        <v>52</v>
      </c>
      <c r="J9" s="39">
        <f>DATA!E10</f>
        <v>47</v>
      </c>
      <c r="K9" s="75">
        <f t="shared" si="1"/>
        <v>99</v>
      </c>
      <c r="L9" s="39">
        <f t="shared" si="2"/>
        <v>52</v>
      </c>
      <c r="M9" s="39">
        <f t="shared" si="2"/>
        <v>47</v>
      </c>
      <c r="N9" s="75">
        <f t="shared" si="3"/>
        <v>99</v>
      </c>
      <c r="O9" s="39"/>
      <c r="P9" s="39"/>
      <c r="Q9" s="39"/>
      <c r="R9" s="39"/>
      <c r="S9" s="39"/>
      <c r="T9" s="39"/>
    </row>
    <row r="10" spans="1:20" s="76" customFormat="1" ht="18" customHeight="1">
      <c r="A10" s="39">
        <f t="shared" si="4"/>
        <v>4</v>
      </c>
      <c r="B10" s="15" t="str">
        <f>DATA!A11</f>
        <v>4/9/2012</v>
      </c>
      <c r="C10" s="39" t="str">
        <f>IF(DATA!C11=0,"0",DATA!#REF!+DATA!#REF!+DATA!#REF!)</f>
        <v>0</v>
      </c>
      <c r="D10" s="51">
        <f>DATA!B11</f>
        <v>66</v>
      </c>
      <c r="E10" s="39" t="str">
        <f>IF(DATA!E11=0,"0",DATA!#REF!+DATA!#REF!)</f>
        <v>0</v>
      </c>
      <c r="F10" s="39"/>
      <c r="G10" s="39">
        <f>DATA!D11</f>
        <v>54</v>
      </c>
      <c r="H10" s="75">
        <f t="shared" si="0"/>
        <v>120</v>
      </c>
      <c r="I10" s="39">
        <f>DATA!C11</f>
        <v>0</v>
      </c>
      <c r="J10" s="39">
        <f>DATA!E11</f>
        <v>0</v>
      </c>
      <c r="K10" s="75">
        <f t="shared" si="1"/>
        <v>0</v>
      </c>
      <c r="L10" s="39">
        <f t="shared" si="2"/>
        <v>0</v>
      </c>
      <c r="M10" s="39">
        <f t="shared" si="2"/>
        <v>0</v>
      </c>
      <c r="N10" s="75">
        <f t="shared" si="3"/>
        <v>0</v>
      </c>
      <c r="O10" s="39"/>
      <c r="P10" s="39"/>
      <c r="Q10" s="39"/>
      <c r="R10" s="39"/>
      <c r="S10" s="39"/>
      <c r="T10" s="39"/>
    </row>
    <row r="11" spans="1:20" s="76" customFormat="1" ht="18" customHeight="1">
      <c r="A11" s="39">
        <f t="shared" si="4"/>
        <v>5</v>
      </c>
      <c r="B11" s="15" t="str">
        <f>DATA!A12</f>
        <v>5/9/2012</v>
      </c>
      <c r="C11" s="39" t="str">
        <f>IF(DATA!C12=0,"0",DATA!#REF!+DATA!#REF!+DATA!#REF!)</f>
        <v>0</v>
      </c>
      <c r="D11" s="51">
        <f>DATA!B12</f>
        <v>66</v>
      </c>
      <c r="E11" s="39" t="str">
        <f>IF(DATA!E12=0,"0",DATA!#REF!+DATA!#REF!)</f>
        <v>0</v>
      </c>
      <c r="F11" s="39"/>
      <c r="G11" s="39">
        <f>DATA!D12</f>
        <v>54</v>
      </c>
      <c r="H11" s="75">
        <f t="shared" si="0"/>
        <v>120</v>
      </c>
      <c r="I11" s="39">
        <f>DATA!C12</f>
        <v>0</v>
      </c>
      <c r="J11" s="39">
        <f>DATA!E12</f>
        <v>0</v>
      </c>
      <c r="K11" s="75">
        <f t="shared" si="1"/>
        <v>0</v>
      </c>
      <c r="L11" s="39">
        <f t="shared" si="2"/>
        <v>0</v>
      </c>
      <c r="M11" s="39">
        <f t="shared" si="2"/>
        <v>0</v>
      </c>
      <c r="N11" s="75">
        <f t="shared" si="3"/>
        <v>0</v>
      </c>
      <c r="O11" s="39"/>
      <c r="P11" s="39"/>
      <c r="Q11" s="39"/>
      <c r="R11" s="39"/>
      <c r="S11" s="39"/>
      <c r="T11" s="39"/>
    </row>
    <row r="12" spans="1:20" s="76" customFormat="1" ht="18" customHeight="1">
      <c r="A12" s="39">
        <f t="shared" si="4"/>
        <v>6</v>
      </c>
      <c r="B12" s="15" t="str">
        <f>DATA!A13</f>
        <v>6/9/2012</v>
      </c>
      <c r="C12" s="39" t="str">
        <f>IF(DATA!C13=0,"0",DATA!#REF!+DATA!#REF!+DATA!#REF!)</f>
        <v>0</v>
      </c>
      <c r="D12" s="51">
        <f>DATA!B13</f>
        <v>66</v>
      </c>
      <c r="E12" s="39" t="str">
        <f>IF(DATA!E13=0,"0",DATA!#REF!+DATA!#REF!)</f>
        <v>0</v>
      </c>
      <c r="F12" s="39"/>
      <c r="G12" s="39">
        <f>DATA!D13</f>
        <v>54</v>
      </c>
      <c r="H12" s="75">
        <f t="shared" si="0"/>
        <v>120</v>
      </c>
      <c r="I12" s="39">
        <f>DATA!C13</f>
        <v>0</v>
      </c>
      <c r="J12" s="39">
        <f>DATA!E13</f>
        <v>0</v>
      </c>
      <c r="K12" s="75">
        <f t="shared" si="1"/>
        <v>0</v>
      </c>
      <c r="L12" s="39">
        <f t="shared" si="2"/>
        <v>0</v>
      </c>
      <c r="M12" s="39">
        <f t="shared" si="2"/>
        <v>0</v>
      </c>
      <c r="N12" s="75">
        <f t="shared" si="3"/>
        <v>0</v>
      </c>
      <c r="O12" s="39"/>
      <c r="P12" s="39"/>
      <c r="Q12" s="39"/>
      <c r="R12" s="39"/>
      <c r="S12" s="39"/>
      <c r="T12" s="39"/>
    </row>
    <row r="13" spans="1:20" s="76" customFormat="1" ht="18" customHeight="1">
      <c r="A13" s="39">
        <f t="shared" si="4"/>
        <v>7</v>
      </c>
      <c r="B13" s="15" t="str">
        <f>DATA!A14</f>
        <v>7/9/2012</v>
      </c>
      <c r="C13" s="39" t="str">
        <f>IF(DATA!C14=0,"0",DATA!#REF!+DATA!#REF!+DATA!#REF!)</f>
        <v>0</v>
      </c>
      <c r="D13" s="51">
        <f>DATA!B14</f>
        <v>66</v>
      </c>
      <c r="E13" s="39" t="str">
        <f>IF(DATA!E14=0,"0",DATA!#REF!+DATA!#REF!)</f>
        <v>0</v>
      </c>
      <c r="F13" s="39"/>
      <c r="G13" s="39">
        <f>DATA!D14</f>
        <v>54</v>
      </c>
      <c r="H13" s="75">
        <f t="shared" si="0"/>
        <v>120</v>
      </c>
      <c r="I13" s="39">
        <f>DATA!C14</f>
        <v>0</v>
      </c>
      <c r="J13" s="39">
        <f>DATA!E14</f>
        <v>0</v>
      </c>
      <c r="K13" s="75">
        <f t="shared" si="1"/>
        <v>0</v>
      </c>
      <c r="L13" s="39">
        <f t="shared" si="2"/>
        <v>0</v>
      </c>
      <c r="M13" s="39">
        <f t="shared" si="2"/>
        <v>0</v>
      </c>
      <c r="N13" s="75">
        <f t="shared" si="3"/>
        <v>0</v>
      </c>
      <c r="O13" s="39"/>
      <c r="P13" s="39"/>
      <c r="Q13" s="39"/>
      <c r="R13" s="39"/>
      <c r="S13" s="39"/>
      <c r="T13" s="39"/>
    </row>
    <row r="14" spans="1:20" s="76" customFormat="1" ht="18" customHeight="1">
      <c r="A14" s="39">
        <f t="shared" si="4"/>
        <v>8</v>
      </c>
      <c r="B14" s="15" t="str">
        <f>DATA!A15</f>
        <v>8/9/2012</v>
      </c>
      <c r="C14" s="39" t="str">
        <f>IF(DATA!C15=0,"0",DATA!#REF!+DATA!#REF!+DATA!#REF!)</f>
        <v>0</v>
      </c>
      <c r="D14" s="51">
        <f>DATA!B15</f>
        <v>66</v>
      </c>
      <c r="E14" s="39" t="str">
        <f>IF(DATA!E15=0,"0",DATA!#REF!+DATA!#REF!)</f>
        <v>0</v>
      </c>
      <c r="F14" s="39"/>
      <c r="G14" s="39">
        <f>DATA!D15</f>
        <v>54</v>
      </c>
      <c r="H14" s="75">
        <f t="shared" si="0"/>
        <v>120</v>
      </c>
      <c r="I14" s="39">
        <f>DATA!C15</f>
        <v>0</v>
      </c>
      <c r="J14" s="39">
        <f>DATA!E15</f>
        <v>0</v>
      </c>
      <c r="K14" s="75">
        <f t="shared" si="1"/>
        <v>0</v>
      </c>
      <c r="L14" s="39">
        <f t="shared" si="2"/>
        <v>0</v>
      </c>
      <c r="M14" s="39">
        <f t="shared" si="2"/>
        <v>0</v>
      </c>
      <c r="N14" s="75">
        <f t="shared" si="3"/>
        <v>0</v>
      </c>
      <c r="O14" s="39"/>
      <c r="P14" s="39"/>
      <c r="Q14" s="39"/>
      <c r="R14" s="39"/>
      <c r="S14" s="39"/>
      <c r="T14" s="39"/>
    </row>
    <row r="15" spans="1:20" s="76" customFormat="1" ht="18" customHeight="1">
      <c r="A15" s="39">
        <f t="shared" si="4"/>
        <v>9</v>
      </c>
      <c r="B15" s="15" t="str">
        <f>DATA!A16</f>
        <v>9/9/2012</v>
      </c>
      <c r="C15" s="39" t="str">
        <f>IF(DATA!C16=0,"0",DATA!#REF!+DATA!#REF!+DATA!#REF!)</f>
        <v>0</v>
      </c>
      <c r="D15" s="51">
        <f>DATA!B16</f>
        <v>66</v>
      </c>
      <c r="E15" s="39" t="str">
        <f>IF(DATA!E16=0,"0",DATA!#REF!+DATA!#REF!)</f>
        <v>0</v>
      </c>
      <c r="F15" s="39"/>
      <c r="G15" s="39">
        <f>DATA!D16</f>
        <v>54</v>
      </c>
      <c r="H15" s="75">
        <f t="shared" si="0"/>
        <v>120</v>
      </c>
      <c r="I15" s="39">
        <f>DATA!C16</f>
        <v>0</v>
      </c>
      <c r="J15" s="39">
        <f>DATA!E16</f>
        <v>0</v>
      </c>
      <c r="K15" s="75">
        <f t="shared" si="1"/>
        <v>0</v>
      </c>
      <c r="L15" s="39">
        <f t="shared" si="2"/>
        <v>0</v>
      </c>
      <c r="M15" s="39">
        <f t="shared" si="2"/>
        <v>0</v>
      </c>
      <c r="N15" s="75">
        <f t="shared" si="3"/>
        <v>0</v>
      </c>
      <c r="O15" s="39"/>
      <c r="P15" s="39"/>
      <c r="Q15" s="39"/>
      <c r="R15" s="39"/>
      <c r="S15" s="39"/>
      <c r="T15" s="39"/>
    </row>
    <row r="16" spans="1:20" s="76" customFormat="1" ht="18" customHeight="1">
      <c r="A16" s="39">
        <f t="shared" si="4"/>
        <v>10</v>
      </c>
      <c r="B16" s="15" t="str">
        <f>DATA!A17</f>
        <v>10/9/2012</v>
      </c>
      <c r="C16" s="39" t="str">
        <f>IF(DATA!C17=0,"0",DATA!#REF!+DATA!#REF!+DATA!#REF!)</f>
        <v>0</v>
      </c>
      <c r="D16" s="51">
        <f>DATA!B17</f>
        <v>66</v>
      </c>
      <c r="E16" s="39" t="str">
        <f>IF(DATA!E17=0,"0",DATA!#REF!+DATA!#REF!)</f>
        <v>0</v>
      </c>
      <c r="F16" s="39"/>
      <c r="G16" s="39">
        <f>DATA!D17</f>
        <v>54</v>
      </c>
      <c r="H16" s="75">
        <f t="shared" si="0"/>
        <v>120</v>
      </c>
      <c r="I16" s="39">
        <f>DATA!C17</f>
        <v>0</v>
      </c>
      <c r="J16" s="39">
        <f>DATA!E17</f>
        <v>0</v>
      </c>
      <c r="K16" s="75">
        <f t="shared" si="1"/>
        <v>0</v>
      </c>
      <c r="L16" s="39">
        <f t="shared" si="2"/>
        <v>0</v>
      </c>
      <c r="M16" s="39">
        <f t="shared" si="2"/>
        <v>0</v>
      </c>
      <c r="N16" s="75">
        <f t="shared" si="3"/>
        <v>0</v>
      </c>
      <c r="O16" s="39"/>
      <c r="P16" s="39"/>
      <c r="Q16" s="39"/>
      <c r="R16" s="39"/>
      <c r="S16" s="39"/>
      <c r="T16" s="39"/>
    </row>
    <row r="17" spans="1:20" s="76" customFormat="1" ht="18" customHeight="1">
      <c r="A17" s="39">
        <f t="shared" si="4"/>
        <v>11</v>
      </c>
      <c r="B17" s="15" t="str">
        <f>DATA!A18</f>
        <v>11/9/2012</v>
      </c>
      <c r="C17" s="39" t="str">
        <f>IF(DATA!C18=0,"0",DATA!#REF!+DATA!#REF!+DATA!#REF!)</f>
        <v>0</v>
      </c>
      <c r="D17" s="51">
        <f>DATA!B18</f>
        <v>66</v>
      </c>
      <c r="E17" s="39" t="str">
        <f>IF(DATA!E18=0,"0",DATA!#REF!+DATA!#REF!)</f>
        <v>0</v>
      </c>
      <c r="F17" s="39"/>
      <c r="G17" s="39">
        <f>DATA!D18</f>
        <v>54</v>
      </c>
      <c r="H17" s="75">
        <f t="shared" si="0"/>
        <v>120</v>
      </c>
      <c r="I17" s="39">
        <f>DATA!C18</f>
        <v>0</v>
      </c>
      <c r="J17" s="39">
        <f>DATA!E18</f>
        <v>0</v>
      </c>
      <c r="K17" s="75">
        <f t="shared" si="1"/>
        <v>0</v>
      </c>
      <c r="L17" s="39">
        <f t="shared" si="2"/>
        <v>0</v>
      </c>
      <c r="M17" s="39">
        <f t="shared" si="2"/>
        <v>0</v>
      </c>
      <c r="N17" s="75">
        <f t="shared" si="3"/>
        <v>0</v>
      </c>
      <c r="O17" s="39"/>
      <c r="P17" s="39"/>
      <c r="Q17" s="39"/>
      <c r="R17" s="39"/>
      <c r="S17" s="39"/>
      <c r="T17" s="39"/>
    </row>
    <row r="18" spans="1:20" s="76" customFormat="1" ht="18" customHeight="1">
      <c r="A18" s="39">
        <f t="shared" si="4"/>
        <v>12</v>
      </c>
      <c r="B18" s="15" t="str">
        <f>DATA!A19</f>
        <v>12/9/2012</v>
      </c>
      <c r="C18" s="39" t="e">
        <f>IF(DATA!C19=0,"0",DATA!#REF!+DATA!#REF!+DATA!#REF!)</f>
        <v>#REF!</v>
      </c>
      <c r="D18" s="51">
        <f>DATA!B19</f>
        <v>66</v>
      </c>
      <c r="E18" s="39" t="e">
        <f>IF(DATA!E19=0,"0",DATA!#REF!+DATA!#REF!)</f>
        <v>#REF!</v>
      </c>
      <c r="F18" s="39"/>
      <c r="G18" s="39">
        <f>DATA!D19</f>
        <v>54</v>
      </c>
      <c r="H18" s="75">
        <f t="shared" si="0"/>
        <v>120</v>
      </c>
      <c r="I18" s="39">
        <f>DATA!C19</f>
        <v>51</v>
      </c>
      <c r="J18" s="39">
        <f>DATA!E19</f>
        <v>42</v>
      </c>
      <c r="K18" s="75">
        <f t="shared" si="1"/>
        <v>93</v>
      </c>
      <c r="L18" s="39">
        <f t="shared" si="2"/>
        <v>51</v>
      </c>
      <c r="M18" s="39">
        <f t="shared" si="2"/>
        <v>42</v>
      </c>
      <c r="N18" s="75">
        <f t="shared" si="3"/>
        <v>93</v>
      </c>
      <c r="O18" s="39"/>
      <c r="P18" s="39"/>
      <c r="Q18" s="39"/>
      <c r="R18" s="39"/>
      <c r="S18" s="39"/>
      <c r="T18" s="39"/>
    </row>
    <row r="19" spans="1:20" s="76" customFormat="1" ht="18" customHeight="1">
      <c r="A19" s="39">
        <f t="shared" si="4"/>
        <v>13</v>
      </c>
      <c r="B19" s="15" t="str">
        <f>DATA!A20</f>
        <v>13/9/2012</v>
      </c>
      <c r="C19" s="39" t="e">
        <f>IF(DATA!C20=0,"0",DATA!#REF!+DATA!#REF!+DATA!#REF!)</f>
        <v>#REF!</v>
      </c>
      <c r="D19" s="51">
        <f>DATA!B20</f>
        <v>66</v>
      </c>
      <c r="E19" s="39" t="e">
        <f>IF(DATA!E20=0,"0",DATA!#REF!+DATA!#REF!)</f>
        <v>#REF!</v>
      </c>
      <c r="F19" s="39"/>
      <c r="G19" s="39">
        <f>DATA!D20</f>
        <v>54</v>
      </c>
      <c r="H19" s="75">
        <f t="shared" si="0"/>
        <v>120</v>
      </c>
      <c r="I19" s="39">
        <f>DATA!C20</f>
        <v>55</v>
      </c>
      <c r="J19" s="39">
        <f>DATA!E20</f>
        <v>47</v>
      </c>
      <c r="K19" s="75">
        <f t="shared" si="1"/>
        <v>102</v>
      </c>
      <c r="L19" s="39">
        <f t="shared" si="2"/>
        <v>55</v>
      </c>
      <c r="M19" s="39">
        <f t="shared" si="2"/>
        <v>47</v>
      </c>
      <c r="N19" s="75">
        <f t="shared" si="3"/>
        <v>102</v>
      </c>
      <c r="O19" s="39"/>
      <c r="P19" s="39"/>
      <c r="Q19" s="39"/>
      <c r="R19" s="39"/>
      <c r="S19" s="39"/>
      <c r="T19" s="39"/>
    </row>
    <row r="20" spans="1:20" s="76" customFormat="1" ht="18" customHeight="1">
      <c r="A20" s="39">
        <f t="shared" si="4"/>
        <v>14</v>
      </c>
      <c r="B20" s="15" t="str">
        <f>DATA!A21</f>
        <v>14/9/2012</v>
      </c>
      <c r="C20" s="39" t="e">
        <f>IF(DATA!C21=0,"0",DATA!#REF!+DATA!#REF!+DATA!#REF!)</f>
        <v>#REF!</v>
      </c>
      <c r="D20" s="51">
        <f>DATA!B21</f>
        <v>66</v>
      </c>
      <c r="E20" s="39" t="e">
        <f>IF(DATA!E21=0,"0",DATA!#REF!+DATA!#REF!)</f>
        <v>#REF!</v>
      </c>
      <c r="F20" s="39"/>
      <c r="G20" s="39">
        <f>DATA!D21</f>
        <v>54</v>
      </c>
      <c r="H20" s="75">
        <f t="shared" si="0"/>
        <v>120</v>
      </c>
      <c r="I20" s="39">
        <f>DATA!C21</f>
        <v>61</v>
      </c>
      <c r="J20" s="39">
        <f>DATA!E21</f>
        <v>52</v>
      </c>
      <c r="K20" s="75">
        <f t="shared" si="1"/>
        <v>113</v>
      </c>
      <c r="L20" s="39">
        <f t="shared" si="2"/>
        <v>61</v>
      </c>
      <c r="M20" s="39">
        <f t="shared" si="2"/>
        <v>52</v>
      </c>
      <c r="N20" s="75">
        <f t="shared" si="3"/>
        <v>113</v>
      </c>
      <c r="O20" s="39"/>
      <c r="P20" s="39"/>
      <c r="Q20" s="39"/>
      <c r="R20" s="39"/>
      <c r="S20" s="39"/>
      <c r="T20" s="39"/>
    </row>
    <row r="21" spans="1:20" s="76" customFormat="1" ht="18" customHeight="1">
      <c r="A21" s="39">
        <f t="shared" si="4"/>
        <v>15</v>
      </c>
      <c r="B21" s="15" t="str">
        <f>DATA!A22</f>
        <v>15/9/2012</v>
      </c>
      <c r="C21" s="39" t="str">
        <f>IF(DATA!C22=0,"0",DATA!#REF!+DATA!#REF!+DATA!#REF!)</f>
        <v>0</v>
      </c>
      <c r="D21" s="51">
        <f>DATA!B22</f>
        <v>66</v>
      </c>
      <c r="E21" s="39" t="str">
        <f>IF(DATA!E22=0,"0",DATA!#REF!+DATA!#REF!)</f>
        <v>0</v>
      </c>
      <c r="F21" s="39"/>
      <c r="G21" s="39">
        <f>DATA!D22</f>
        <v>54</v>
      </c>
      <c r="H21" s="75">
        <f t="shared" si="0"/>
        <v>120</v>
      </c>
      <c r="I21" s="39">
        <f>DATA!C22</f>
        <v>0</v>
      </c>
      <c r="J21" s="39">
        <f>DATA!E22</f>
        <v>0</v>
      </c>
      <c r="K21" s="75">
        <f t="shared" si="1"/>
        <v>0</v>
      </c>
      <c r="L21" s="39">
        <f t="shared" si="2"/>
        <v>0</v>
      </c>
      <c r="M21" s="39">
        <f t="shared" si="2"/>
        <v>0</v>
      </c>
      <c r="N21" s="75">
        <f t="shared" si="3"/>
        <v>0</v>
      </c>
      <c r="O21" s="39"/>
      <c r="P21" s="39"/>
      <c r="Q21" s="39"/>
      <c r="R21" s="39"/>
      <c r="S21" s="39"/>
      <c r="T21" s="39"/>
    </row>
    <row r="22" spans="1:20" s="76" customFormat="1" ht="18" customHeight="1">
      <c r="A22" s="39">
        <f t="shared" si="4"/>
        <v>16</v>
      </c>
      <c r="B22" s="15" t="str">
        <f>DATA!A23</f>
        <v>16/9/2012</v>
      </c>
      <c r="C22" s="39"/>
      <c r="D22" s="51">
        <f>DATA!B23</f>
        <v>66</v>
      </c>
      <c r="E22" s="39" t="str">
        <f>IF(DATA!E23=0,"0",DATA!#REF!+DATA!#REF!)</f>
        <v>0</v>
      </c>
      <c r="F22" s="39"/>
      <c r="G22" s="39">
        <f>DATA!D23</f>
        <v>54</v>
      </c>
      <c r="H22" s="75">
        <f t="shared" ref="H22:H37" si="5">SUM(D22+G22)</f>
        <v>120</v>
      </c>
      <c r="I22" s="39">
        <f>DATA!C23</f>
        <v>0</v>
      </c>
      <c r="J22" s="39">
        <f>DATA!E23</f>
        <v>0</v>
      </c>
      <c r="K22" s="75">
        <f t="shared" ref="K22:K37" si="6">SUM(I22:J22)</f>
        <v>0</v>
      </c>
      <c r="L22" s="39">
        <f t="shared" ref="L22:L37" si="7">I22</f>
        <v>0</v>
      </c>
      <c r="M22" s="39">
        <f t="shared" ref="M22:M37" si="8">J22</f>
        <v>0</v>
      </c>
      <c r="N22" s="75">
        <f t="shared" ref="N22:N37" si="9">SUM(L22:M22)</f>
        <v>0</v>
      </c>
      <c r="O22" s="39"/>
      <c r="P22" s="39"/>
      <c r="Q22" s="39"/>
      <c r="R22" s="39"/>
      <c r="S22" s="39"/>
      <c r="T22" s="39"/>
    </row>
    <row r="23" spans="1:20" s="76" customFormat="1" ht="18" customHeight="1">
      <c r="A23" s="39">
        <f t="shared" si="4"/>
        <v>17</v>
      </c>
      <c r="B23" s="15" t="str">
        <f>DATA!A24</f>
        <v>17/9/2012</v>
      </c>
      <c r="C23" s="39"/>
      <c r="D23" s="51">
        <f>DATA!B24</f>
        <v>66</v>
      </c>
      <c r="E23" s="39" t="str">
        <f>IF(DATA!E24=0,"0",DATA!#REF!+DATA!#REF!)</f>
        <v>0</v>
      </c>
      <c r="F23" s="39"/>
      <c r="G23" s="39">
        <f>DATA!D24</f>
        <v>54</v>
      </c>
      <c r="H23" s="75">
        <f t="shared" si="5"/>
        <v>120</v>
      </c>
      <c r="I23" s="39">
        <f>DATA!C24</f>
        <v>0</v>
      </c>
      <c r="J23" s="39">
        <f>DATA!E24</f>
        <v>0</v>
      </c>
      <c r="K23" s="75">
        <f t="shared" si="6"/>
        <v>0</v>
      </c>
      <c r="L23" s="39">
        <f t="shared" si="7"/>
        <v>0</v>
      </c>
      <c r="M23" s="39">
        <f t="shared" si="8"/>
        <v>0</v>
      </c>
      <c r="N23" s="75">
        <f t="shared" si="9"/>
        <v>0</v>
      </c>
      <c r="O23" s="39"/>
      <c r="P23" s="39"/>
      <c r="Q23" s="39"/>
      <c r="R23" s="39"/>
      <c r="S23" s="39"/>
      <c r="T23" s="39"/>
    </row>
    <row r="24" spans="1:20" s="76" customFormat="1" ht="18" customHeight="1">
      <c r="A24" s="39">
        <f t="shared" si="4"/>
        <v>18</v>
      </c>
      <c r="B24" s="15" t="str">
        <f>DATA!A25</f>
        <v>18/9/2012</v>
      </c>
      <c r="C24" s="39"/>
      <c r="D24" s="51">
        <f>DATA!B25</f>
        <v>66</v>
      </c>
      <c r="E24" s="39" t="str">
        <f>IF(DATA!E25=0,"0",DATA!#REF!+DATA!#REF!)</f>
        <v>0</v>
      </c>
      <c r="F24" s="39"/>
      <c r="G24" s="39">
        <f>DATA!D25</f>
        <v>54</v>
      </c>
      <c r="H24" s="75">
        <f t="shared" si="5"/>
        <v>120</v>
      </c>
      <c r="I24" s="39">
        <f>DATA!C25</f>
        <v>0</v>
      </c>
      <c r="J24" s="39">
        <f>DATA!E25</f>
        <v>0</v>
      </c>
      <c r="K24" s="75">
        <f t="shared" si="6"/>
        <v>0</v>
      </c>
      <c r="L24" s="39">
        <f t="shared" si="7"/>
        <v>0</v>
      </c>
      <c r="M24" s="39">
        <f t="shared" si="8"/>
        <v>0</v>
      </c>
      <c r="N24" s="75">
        <f t="shared" si="9"/>
        <v>0</v>
      </c>
      <c r="O24" s="39"/>
      <c r="P24" s="39"/>
      <c r="Q24" s="39"/>
      <c r="R24" s="39"/>
      <c r="S24" s="39"/>
      <c r="T24" s="39"/>
    </row>
    <row r="25" spans="1:20" s="76" customFormat="1" ht="18" customHeight="1">
      <c r="A25" s="39">
        <f t="shared" si="4"/>
        <v>19</v>
      </c>
      <c r="B25" s="15" t="str">
        <f>DATA!A26</f>
        <v>19/9/2012</v>
      </c>
      <c r="C25" s="39"/>
      <c r="D25" s="51">
        <f>DATA!B26</f>
        <v>66</v>
      </c>
      <c r="E25" s="39" t="str">
        <f>IF(DATA!E26=0,"0",DATA!#REF!+DATA!#REF!)</f>
        <v>0</v>
      </c>
      <c r="F25" s="39"/>
      <c r="G25" s="39">
        <f>DATA!D26</f>
        <v>54</v>
      </c>
      <c r="H25" s="75">
        <f t="shared" si="5"/>
        <v>120</v>
      </c>
      <c r="I25" s="39">
        <f>DATA!C26</f>
        <v>0</v>
      </c>
      <c r="J25" s="39">
        <f>DATA!E26</f>
        <v>0</v>
      </c>
      <c r="K25" s="75">
        <f t="shared" si="6"/>
        <v>0</v>
      </c>
      <c r="L25" s="39">
        <f t="shared" si="7"/>
        <v>0</v>
      </c>
      <c r="M25" s="39">
        <f t="shared" si="8"/>
        <v>0</v>
      </c>
      <c r="N25" s="75">
        <f t="shared" si="9"/>
        <v>0</v>
      </c>
      <c r="O25" s="39"/>
      <c r="P25" s="39"/>
      <c r="Q25" s="39"/>
      <c r="R25" s="39"/>
      <c r="S25" s="39"/>
      <c r="T25" s="39"/>
    </row>
    <row r="26" spans="1:20" s="76" customFormat="1" ht="18" customHeight="1">
      <c r="A26" s="39">
        <f t="shared" si="4"/>
        <v>20</v>
      </c>
      <c r="B26" s="15" t="str">
        <f>DATA!A27</f>
        <v>20/9/2012</v>
      </c>
      <c r="C26" s="39"/>
      <c r="D26" s="51">
        <f>DATA!B27</f>
        <v>66</v>
      </c>
      <c r="E26" s="39" t="str">
        <f>IF(DATA!E27=0,"0",DATA!#REF!+DATA!#REF!)</f>
        <v>0</v>
      </c>
      <c r="F26" s="39"/>
      <c r="G26" s="39">
        <f>DATA!D27</f>
        <v>54</v>
      </c>
      <c r="H26" s="75">
        <f t="shared" si="5"/>
        <v>120</v>
      </c>
      <c r="I26" s="39">
        <f>DATA!C27</f>
        <v>0</v>
      </c>
      <c r="J26" s="39">
        <f>DATA!E27</f>
        <v>0</v>
      </c>
      <c r="K26" s="75">
        <f t="shared" si="6"/>
        <v>0</v>
      </c>
      <c r="L26" s="39">
        <f t="shared" si="7"/>
        <v>0</v>
      </c>
      <c r="M26" s="39">
        <f t="shared" si="8"/>
        <v>0</v>
      </c>
      <c r="N26" s="75">
        <f t="shared" si="9"/>
        <v>0</v>
      </c>
      <c r="O26" s="39"/>
      <c r="P26" s="39"/>
      <c r="Q26" s="39"/>
      <c r="R26" s="39"/>
      <c r="S26" s="39"/>
      <c r="T26" s="39"/>
    </row>
    <row r="27" spans="1:20" s="76" customFormat="1" ht="18" customHeight="1">
      <c r="A27" s="39">
        <f t="shared" si="4"/>
        <v>21</v>
      </c>
      <c r="B27" s="15" t="str">
        <f>DATA!A28</f>
        <v>21/9/2012</v>
      </c>
      <c r="C27" s="39"/>
      <c r="D27" s="51">
        <f>DATA!B28</f>
        <v>66</v>
      </c>
      <c r="E27" s="39" t="str">
        <f>IF(DATA!E28=0,"0",DATA!#REF!+DATA!#REF!)</f>
        <v>0</v>
      </c>
      <c r="F27" s="39"/>
      <c r="G27" s="39">
        <f>DATA!D28</f>
        <v>54</v>
      </c>
      <c r="H27" s="75">
        <f t="shared" si="5"/>
        <v>120</v>
      </c>
      <c r="I27" s="39">
        <f>DATA!C28</f>
        <v>0</v>
      </c>
      <c r="J27" s="39">
        <f>DATA!E28</f>
        <v>0</v>
      </c>
      <c r="K27" s="75">
        <f t="shared" si="6"/>
        <v>0</v>
      </c>
      <c r="L27" s="39">
        <f t="shared" si="7"/>
        <v>0</v>
      </c>
      <c r="M27" s="39">
        <f t="shared" si="8"/>
        <v>0</v>
      </c>
      <c r="N27" s="75">
        <f t="shared" si="9"/>
        <v>0</v>
      </c>
      <c r="O27" s="39"/>
      <c r="P27" s="39"/>
      <c r="Q27" s="39"/>
      <c r="R27" s="39"/>
      <c r="S27" s="39"/>
      <c r="T27" s="39"/>
    </row>
    <row r="28" spans="1:20" s="76" customFormat="1" ht="18" customHeight="1">
      <c r="A28" s="39">
        <f t="shared" si="4"/>
        <v>22</v>
      </c>
      <c r="B28" s="15" t="str">
        <f>DATA!A29</f>
        <v>22/9/2012</v>
      </c>
      <c r="C28" s="39"/>
      <c r="D28" s="51">
        <f>DATA!B29</f>
        <v>66</v>
      </c>
      <c r="E28" s="39" t="str">
        <f>IF(DATA!E29=0,"0",DATA!#REF!+DATA!#REF!)</f>
        <v>0</v>
      </c>
      <c r="F28" s="39"/>
      <c r="G28" s="39">
        <f>DATA!D29</f>
        <v>54</v>
      </c>
      <c r="H28" s="75">
        <f t="shared" si="5"/>
        <v>120</v>
      </c>
      <c r="I28" s="39">
        <f>DATA!C29</f>
        <v>0</v>
      </c>
      <c r="J28" s="39">
        <f>DATA!E29</f>
        <v>0</v>
      </c>
      <c r="K28" s="75">
        <f t="shared" si="6"/>
        <v>0</v>
      </c>
      <c r="L28" s="39">
        <f t="shared" si="7"/>
        <v>0</v>
      </c>
      <c r="M28" s="39">
        <f t="shared" si="8"/>
        <v>0</v>
      </c>
      <c r="N28" s="75">
        <f t="shared" si="9"/>
        <v>0</v>
      </c>
      <c r="O28" s="39"/>
      <c r="P28" s="39"/>
      <c r="Q28" s="39"/>
      <c r="R28" s="39"/>
      <c r="S28" s="39"/>
      <c r="T28" s="39"/>
    </row>
    <row r="29" spans="1:20" s="76" customFormat="1" ht="18" customHeight="1">
      <c r="A29" s="39">
        <f t="shared" si="4"/>
        <v>23</v>
      </c>
      <c r="B29" s="15" t="str">
        <f>DATA!A30</f>
        <v>23/9/2012</v>
      </c>
      <c r="C29" s="39"/>
      <c r="D29" s="51">
        <f>DATA!B30</f>
        <v>66</v>
      </c>
      <c r="E29" s="39" t="str">
        <f>IF(DATA!E30=0,"0",DATA!#REF!+DATA!#REF!)</f>
        <v>0</v>
      </c>
      <c r="F29" s="39"/>
      <c r="G29" s="39">
        <f>DATA!D30</f>
        <v>54</v>
      </c>
      <c r="H29" s="75">
        <f t="shared" si="5"/>
        <v>120</v>
      </c>
      <c r="I29" s="39">
        <f>DATA!C30</f>
        <v>0</v>
      </c>
      <c r="J29" s="39">
        <f>DATA!E30</f>
        <v>0</v>
      </c>
      <c r="K29" s="75">
        <f t="shared" si="6"/>
        <v>0</v>
      </c>
      <c r="L29" s="39">
        <f t="shared" si="7"/>
        <v>0</v>
      </c>
      <c r="M29" s="39">
        <f t="shared" si="8"/>
        <v>0</v>
      </c>
      <c r="N29" s="75">
        <f t="shared" si="9"/>
        <v>0</v>
      </c>
      <c r="O29" s="39"/>
      <c r="P29" s="39"/>
      <c r="Q29" s="39"/>
      <c r="R29" s="39"/>
      <c r="S29" s="39"/>
      <c r="T29" s="39"/>
    </row>
    <row r="30" spans="1:20" s="76" customFormat="1" ht="18" customHeight="1">
      <c r="A30" s="39">
        <f t="shared" si="4"/>
        <v>24</v>
      </c>
      <c r="B30" s="15" t="str">
        <f>DATA!A31</f>
        <v>24/9/2012</v>
      </c>
      <c r="C30" s="39"/>
      <c r="D30" s="51">
        <f>DATA!B31</f>
        <v>66</v>
      </c>
      <c r="E30" s="39" t="str">
        <f>IF(DATA!E31=0,"0",DATA!#REF!+DATA!#REF!)</f>
        <v>0</v>
      </c>
      <c r="F30" s="39"/>
      <c r="G30" s="39">
        <f>DATA!D31</f>
        <v>54</v>
      </c>
      <c r="H30" s="75">
        <f t="shared" si="5"/>
        <v>120</v>
      </c>
      <c r="I30" s="39">
        <f>DATA!C31</f>
        <v>0</v>
      </c>
      <c r="J30" s="39">
        <f>DATA!E31</f>
        <v>0</v>
      </c>
      <c r="K30" s="75">
        <f t="shared" si="6"/>
        <v>0</v>
      </c>
      <c r="L30" s="39">
        <f t="shared" si="7"/>
        <v>0</v>
      </c>
      <c r="M30" s="39">
        <f t="shared" si="8"/>
        <v>0</v>
      </c>
      <c r="N30" s="75">
        <f t="shared" si="9"/>
        <v>0</v>
      </c>
      <c r="O30" s="39"/>
      <c r="P30" s="39"/>
      <c r="Q30" s="39"/>
      <c r="R30" s="39"/>
      <c r="S30" s="39"/>
      <c r="T30" s="39"/>
    </row>
    <row r="31" spans="1:20" s="76" customFormat="1" ht="18" customHeight="1">
      <c r="A31" s="39">
        <f t="shared" si="4"/>
        <v>25</v>
      </c>
      <c r="B31" s="15" t="str">
        <f>DATA!A32</f>
        <v>25/9/2012</v>
      </c>
      <c r="C31" s="39"/>
      <c r="D31" s="51">
        <f>DATA!B32</f>
        <v>66</v>
      </c>
      <c r="E31" s="39" t="str">
        <f>IF(DATA!E32=0,"0",DATA!#REF!+DATA!#REF!)</f>
        <v>0</v>
      </c>
      <c r="F31" s="39"/>
      <c r="G31" s="39">
        <f>DATA!D32</f>
        <v>54</v>
      </c>
      <c r="H31" s="75">
        <f t="shared" si="5"/>
        <v>120</v>
      </c>
      <c r="I31" s="39">
        <f>DATA!C32</f>
        <v>0</v>
      </c>
      <c r="J31" s="39">
        <f>DATA!E32</f>
        <v>0</v>
      </c>
      <c r="K31" s="75">
        <f t="shared" si="6"/>
        <v>0</v>
      </c>
      <c r="L31" s="39">
        <f t="shared" si="7"/>
        <v>0</v>
      </c>
      <c r="M31" s="39">
        <f t="shared" si="8"/>
        <v>0</v>
      </c>
      <c r="N31" s="75">
        <f t="shared" si="9"/>
        <v>0</v>
      </c>
      <c r="O31" s="39"/>
      <c r="P31" s="39"/>
      <c r="Q31" s="39"/>
      <c r="R31" s="39"/>
      <c r="S31" s="39"/>
      <c r="T31" s="39"/>
    </row>
    <row r="32" spans="1:20" s="76" customFormat="1" ht="18" customHeight="1">
      <c r="A32" s="39">
        <f t="shared" si="4"/>
        <v>26</v>
      </c>
      <c r="B32" s="15" t="str">
        <f>DATA!A33</f>
        <v>26/9/2012</v>
      </c>
      <c r="C32" s="39"/>
      <c r="D32" s="51">
        <f>DATA!B33</f>
        <v>66</v>
      </c>
      <c r="E32" s="39" t="str">
        <f>IF(DATA!E33=0,"0",DATA!#REF!+DATA!#REF!)</f>
        <v>0</v>
      </c>
      <c r="F32" s="39"/>
      <c r="G32" s="39">
        <f>DATA!D33</f>
        <v>54</v>
      </c>
      <c r="H32" s="75">
        <f t="shared" si="5"/>
        <v>120</v>
      </c>
      <c r="I32" s="39">
        <f>DATA!C33</f>
        <v>0</v>
      </c>
      <c r="J32" s="39">
        <f>DATA!E33</f>
        <v>0</v>
      </c>
      <c r="K32" s="75">
        <f t="shared" si="6"/>
        <v>0</v>
      </c>
      <c r="L32" s="39">
        <f t="shared" si="7"/>
        <v>0</v>
      </c>
      <c r="M32" s="39">
        <f t="shared" si="8"/>
        <v>0</v>
      </c>
      <c r="N32" s="75">
        <f t="shared" si="9"/>
        <v>0</v>
      </c>
      <c r="O32" s="39"/>
      <c r="P32" s="39"/>
      <c r="Q32" s="39"/>
      <c r="R32" s="39"/>
      <c r="S32" s="39"/>
      <c r="T32" s="39"/>
    </row>
    <row r="33" spans="1:20" s="76" customFormat="1" ht="18" customHeight="1">
      <c r="A33" s="39">
        <f t="shared" si="4"/>
        <v>27</v>
      </c>
      <c r="B33" s="15" t="str">
        <f>DATA!A34</f>
        <v>27/9/2012</v>
      </c>
      <c r="C33" s="39"/>
      <c r="D33" s="51">
        <f>DATA!B34</f>
        <v>66</v>
      </c>
      <c r="E33" s="39" t="str">
        <f>IF(DATA!E34=0,"0",DATA!#REF!+DATA!#REF!)</f>
        <v>0</v>
      </c>
      <c r="F33" s="39"/>
      <c r="G33" s="39">
        <f>DATA!D34</f>
        <v>54</v>
      </c>
      <c r="H33" s="75">
        <f t="shared" si="5"/>
        <v>120</v>
      </c>
      <c r="I33" s="39">
        <f>DATA!C34</f>
        <v>0</v>
      </c>
      <c r="J33" s="39">
        <f>DATA!E34</f>
        <v>0</v>
      </c>
      <c r="K33" s="75">
        <f t="shared" si="6"/>
        <v>0</v>
      </c>
      <c r="L33" s="39">
        <f t="shared" si="7"/>
        <v>0</v>
      </c>
      <c r="M33" s="39">
        <f t="shared" si="8"/>
        <v>0</v>
      </c>
      <c r="N33" s="75">
        <f t="shared" si="9"/>
        <v>0</v>
      </c>
      <c r="O33" s="39"/>
      <c r="P33" s="39"/>
      <c r="Q33" s="39"/>
      <c r="R33" s="39"/>
      <c r="S33" s="39"/>
      <c r="T33" s="39"/>
    </row>
    <row r="34" spans="1:20" s="76" customFormat="1" ht="18" customHeight="1">
      <c r="A34" s="39">
        <f t="shared" si="4"/>
        <v>28</v>
      </c>
      <c r="B34" s="15" t="str">
        <f>DATA!A35</f>
        <v>28/9/2012</v>
      </c>
      <c r="C34" s="39"/>
      <c r="D34" s="51">
        <f>DATA!B35</f>
        <v>66</v>
      </c>
      <c r="E34" s="39" t="str">
        <f>IF(DATA!E35=0,"0",DATA!#REF!+DATA!#REF!)</f>
        <v>0</v>
      </c>
      <c r="F34" s="39"/>
      <c r="G34" s="39">
        <f>DATA!D35</f>
        <v>54</v>
      </c>
      <c r="H34" s="75">
        <f t="shared" si="5"/>
        <v>120</v>
      </c>
      <c r="I34" s="39">
        <f>DATA!C35</f>
        <v>0</v>
      </c>
      <c r="J34" s="39">
        <f>DATA!E35</f>
        <v>0</v>
      </c>
      <c r="K34" s="75">
        <f t="shared" si="6"/>
        <v>0</v>
      </c>
      <c r="L34" s="39">
        <f t="shared" si="7"/>
        <v>0</v>
      </c>
      <c r="M34" s="39">
        <f t="shared" si="8"/>
        <v>0</v>
      </c>
      <c r="N34" s="75">
        <f t="shared" si="9"/>
        <v>0</v>
      </c>
      <c r="O34" s="39"/>
      <c r="P34" s="39"/>
      <c r="Q34" s="39"/>
      <c r="R34" s="39"/>
      <c r="S34" s="39"/>
      <c r="T34" s="39"/>
    </row>
    <row r="35" spans="1:20" s="76" customFormat="1" ht="18" customHeight="1">
      <c r="A35" s="39">
        <f t="shared" si="4"/>
        <v>29</v>
      </c>
      <c r="B35" s="15" t="str">
        <f>DATA!A36</f>
        <v>29/9/2012</v>
      </c>
      <c r="C35" s="39"/>
      <c r="D35" s="51">
        <f>DATA!B36</f>
        <v>66</v>
      </c>
      <c r="E35" s="39" t="str">
        <f>IF(DATA!E36=0,"0",DATA!#REF!+DATA!#REF!)</f>
        <v>0</v>
      </c>
      <c r="F35" s="39"/>
      <c r="G35" s="39">
        <f>DATA!D36</f>
        <v>54</v>
      </c>
      <c r="H35" s="75">
        <f t="shared" si="5"/>
        <v>120</v>
      </c>
      <c r="I35" s="39">
        <f>DATA!C36</f>
        <v>0</v>
      </c>
      <c r="J35" s="39">
        <f>DATA!E36</f>
        <v>0</v>
      </c>
      <c r="K35" s="75">
        <f t="shared" si="6"/>
        <v>0</v>
      </c>
      <c r="L35" s="39">
        <f t="shared" si="7"/>
        <v>0</v>
      </c>
      <c r="M35" s="39">
        <f t="shared" si="8"/>
        <v>0</v>
      </c>
      <c r="N35" s="75">
        <f t="shared" si="9"/>
        <v>0</v>
      </c>
      <c r="O35" s="39"/>
      <c r="P35" s="39"/>
      <c r="Q35" s="39"/>
      <c r="R35" s="39"/>
      <c r="S35" s="39"/>
      <c r="T35" s="39"/>
    </row>
    <row r="36" spans="1:20" s="76" customFormat="1" ht="18" customHeight="1">
      <c r="A36" s="39">
        <f t="shared" si="4"/>
        <v>30</v>
      </c>
      <c r="B36" s="15" t="str">
        <f>DATA!A37</f>
        <v>30/9/2012</v>
      </c>
      <c r="C36" s="39"/>
      <c r="D36" s="51">
        <f>DATA!B37</f>
        <v>66</v>
      </c>
      <c r="E36" s="39" t="str">
        <f>IF(DATA!E37=0,"0",DATA!#REF!+DATA!#REF!)</f>
        <v>0</v>
      </c>
      <c r="F36" s="39"/>
      <c r="G36" s="39">
        <f>DATA!D37</f>
        <v>54</v>
      </c>
      <c r="H36" s="75">
        <f t="shared" si="5"/>
        <v>120</v>
      </c>
      <c r="I36" s="39">
        <f>DATA!C37</f>
        <v>0</v>
      </c>
      <c r="J36" s="39">
        <f>DATA!E37</f>
        <v>0</v>
      </c>
      <c r="K36" s="75">
        <f t="shared" si="6"/>
        <v>0</v>
      </c>
      <c r="L36" s="39">
        <f t="shared" si="7"/>
        <v>0</v>
      </c>
      <c r="M36" s="39">
        <f t="shared" si="8"/>
        <v>0</v>
      </c>
      <c r="N36" s="75">
        <f t="shared" si="9"/>
        <v>0</v>
      </c>
      <c r="O36" s="39"/>
      <c r="P36" s="39"/>
      <c r="Q36" s="39"/>
      <c r="R36" s="39"/>
      <c r="S36" s="39"/>
      <c r="T36" s="39"/>
    </row>
    <row r="37" spans="1:20" s="76" customFormat="1" ht="18" customHeight="1">
      <c r="A37" s="39">
        <f t="shared" si="4"/>
        <v>31</v>
      </c>
      <c r="B37" s="15" t="str">
        <f>DATA!A38</f>
        <v>31/9/2012</v>
      </c>
      <c r="C37" s="39"/>
      <c r="D37" s="51">
        <f>DATA!B38</f>
        <v>0</v>
      </c>
      <c r="E37" s="39" t="str">
        <f>IF(DATA!E38=0,"0",DATA!#REF!+DATA!#REF!)</f>
        <v>0</v>
      </c>
      <c r="F37" s="39"/>
      <c r="G37" s="39">
        <f>DATA!D38</f>
        <v>0</v>
      </c>
      <c r="H37" s="75">
        <f t="shared" si="5"/>
        <v>0</v>
      </c>
      <c r="I37" s="39">
        <f>DATA!C38</f>
        <v>0</v>
      </c>
      <c r="J37" s="39">
        <f>DATA!E38</f>
        <v>0</v>
      </c>
      <c r="K37" s="75">
        <f t="shared" si="6"/>
        <v>0</v>
      </c>
      <c r="L37" s="39">
        <f t="shared" si="7"/>
        <v>0</v>
      </c>
      <c r="M37" s="39">
        <f t="shared" si="8"/>
        <v>0</v>
      </c>
      <c r="N37" s="75">
        <f t="shared" si="9"/>
        <v>0</v>
      </c>
      <c r="O37" s="39"/>
      <c r="P37" s="39"/>
      <c r="Q37" s="39"/>
      <c r="R37" s="39"/>
      <c r="S37" s="39"/>
      <c r="T37" s="39"/>
    </row>
    <row r="38" spans="1:20" s="76" customFormat="1" ht="18" customHeight="1">
      <c r="A38" s="102" t="s">
        <v>6</v>
      </c>
      <c r="B38" s="103"/>
      <c r="C38" s="75" t="e">
        <f>SUM(C7:C21)</f>
        <v>#REF!</v>
      </c>
      <c r="D38" s="75">
        <f>SUM(D7:D37)</f>
        <v>1914</v>
      </c>
      <c r="E38" s="75" t="e">
        <f t="shared" ref="E38:N38" si="10">SUM(E7:E37)</f>
        <v>#REF!</v>
      </c>
      <c r="F38" s="75">
        <f t="shared" si="10"/>
        <v>0</v>
      </c>
      <c r="G38" s="75">
        <f t="shared" si="10"/>
        <v>1566</v>
      </c>
      <c r="H38" s="75">
        <f t="shared" si="10"/>
        <v>3480</v>
      </c>
      <c r="I38" s="75">
        <f t="shared" si="10"/>
        <v>279</v>
      </c>
      <c r="J38" s="75">
        <f t="shared" si="10"/>
        <v>240</v>
      </c>
      <c r="K38" s="75">
        <f t="shared" si="10"/>
        <v>519</v>
      </c>
      <c r="L38" s="75">
        <f t="shared" si="10"/>
        <v>279</v>
      </c>
      <c r="M38" s="75">
        <f t="shared" si="10"/>
        <v>240</v>
      </c>
      <c r="N38" s="75">
        <f t="shared" si="10"/>
        <v>519</v>
      </c>
      <c r="O38" s="39"/>
      <c r="P38" s="39"/>
      <c r="Q38" s="39"/>
      <c r="R38" s="39"/>
      <c r="S38" s="39"/>
      <c r="T38" s="39"/>
    </row>
  </sheetData>
  <sheetProtection password="DD89" sheet="1" objects="1" scenarios="1" selectLockedCells="1" selectUnlockedCells="1"/>
  <protectedRanges>
    <protectedRange sqref="D7:G20" name="Range2"/>
  </protectedRanges>
  <mergeCells count="21">
    <mergeCell ref="A1:T1"/>
    <mergeCell ref="A4:A6"/>
    <mergeCell ref="B4:B6"/>
    <mergeCell ref="C4:H4"/>
    <mergeCell ref="I4:K4"/>
    <mergeCell ref="L4:N4"/>
    <mergeCell ref="O4:T4"/>
    <mergeCell ref="C5:C6"/>
    <mergeCell ref="D5:D6"/>
    <mergeCell ref="E5:E6"/>
    <mergeCell ref="M5:M6"/>
    <mergeCell ref="N5:N6"/>
    <mergeCell ref="O5:Q5"/>
    <mergeCell ref="R5:T5"/>
    <mergeCell ref="A38:B38"/>
    <mergeCell ref="G5:G6"/>
    <mergeCell ref="H5:H6"/>
    <mergeCell ref="I5:I6"/>
    <mergeCell ref="J5:J6"/>
    <mergeCell ref="K5:K6"/>
    <mergeCell ref="L5:L6"/>
  </mergeCells>
  <pageMargins left="0.45866141700000002" right="0.118110236220472" top="0.94488188976377996" bottom="0.74803149606299202" header="0.31496062992126" footer="0.31496062992126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="130" zoomScaleNormal="130" workbookViewId="0">
      <selection activeCell="I7" sqref="I7"/>
    </sheetView>
  </sheetViews>
  <sheetFormatPr defaultRowHeight="15"/>
  <cols>
    <col min="1" max="1" width="5.28515625" style="40" customWidth="1"/>
    <col min="2" max="2" width="12" customWidth="1"/>
    <col min="3" max="3" width="0.140625" hidden="1" customWidth="1"/>
    <col min="4" max="4" width="7.5703125" style="9" customWidth="1"/>
    <col min="5" max="5" width="6.28515625" style="9" hidden="1" customWidth="1"/>
    <col min="6" max="6" width="7.85546875" style="9" customWidth="1"/>
    <col min="7" max="7" width="6.7109375" style="21" customWidth="1"/>
    <col min="8" max="9" width="6.42578125" style="21" customWidth="1"/>
    <col min="10" max="10" width="6.140625" style="21" customWidth="1"/>
    <col min="11" max="11" width="6.28515625" style="21" customWidth="1"/>
    <col min="12" max="12" width="6.5703125" style="21" customWidth="1"/>
    <col min="13" max="13" width="6.42578125" style="21" customWidth="1"/>
    <col min="14" max="14" width="8.42578125" customWidth="1"/>
    <col min="15" max="16" width="7" customWidth="1"/>
    <col min="17" max="17" width="8.140625" customWidth="1"/>
    <col min="18" max="18" width="7" customWidth="1"/>
    <col min="19" max="19" width="7.7109375" customWidth="1"/>
  </cols>
  <sheetData>
    <row r="1" spans="1:19" s="3" customFormat="1" ht="18.75">
      <c r="A1" s="114" t="str">
        <f>CONCATENATE("SECOND FORT NIGHT REPORT OF MDM  ",DATA!A1)</f>
        <v>SECOND FORT NIGHT REPORT OF MDM  ZPHS ISSAPALLY,MANDAL:ARMOOR, DIST:NZB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.75">
      <c r="B2" s="41"/>
      <c r="Q2" s="62" t="str">
        <f>'FIRST FN'!R2</f>
        <v>September</v>
      </c>
      <c r="R2" s="64">
        <f>'FIRST FN'!S2</f>
        <v>2012</v>
      </c>
    </row>
    <row r="3" spans="1:19" s="4" customFormat="1">
      <c r="A3" s="86" t="s">
        <v>7</v>
      </c>
      <c r="B3" s="86" t="s">
        <v>1</v>
      </c>
      <c r="C3" s="88" t="s">
        <v>8</v>
      </c>
      <c r="D3" s="88"/>
      <c r="E3" s="88"/>
      <c r="F3" s="88"/>
      <c r="G3" s="88"/>
      <c r="H3" s="88" t="s">
        <v>13</v>
      </c>
      <c r="I3" s="88"/>
      <c r="J3" s="88"/>
      <c r="K3" s="88" t="s">
        <v>9</v>
      </c>
      <c r="L3" s="88"/>
      <c r="M3" s="88"/>
      <c r="N3" s="88" t="s">
        <v>15</v>
      </c>
      <c r="O3" s="88"/>
      <c r="P3" s="88"/>
      <c r="Q3" s="88"/>
      <c r="R3" s="88"/>
      <c r="S3" s="88"/>
    </row>
    <row r="4" spans="1:19" s="4" customFormat="1">
      <c r="A4" s="115"/>
      <c r="B4" s="115"/>
      <c r="C4" s="112" t="s">
        <v>10</v>
      </c>
      <c r="D4" s="86" t="s">
        <v>10</v>
      </c>
      <c r="E4" s="112" t="s">
        <v>11</v>
      </c>
      <c r="F4" s="86" t="s">
        <v>11</v>
      </c>
      <c r="G4" s="86" t="s">
        <v>12</v>
      </c>
      <c r="H4" s="110" t="s">
        <v>10</v>
      </c>
      <c r="I4" s="86" t="s">
        <v>11</v>
      </c>
      <c r="J4" s="86" t="s">
        <v>12</v>
      </c>
      <c r="K4" s="110" t="s">
        <v>14</v>
      </c>
      <c r="L4" s="86" t="s">
        <v>11</v>
      </c>
      <c r="M4" s="86" t="s">
        <v>12</v>
      </c>
      <c r="N4" s="88" t="s">
        <v>16</v>
      </c>
      <c r="O4" s="88"/>
      <c r="P4" s="88"/>
      <c r="Q4" s="88" t="s">
        <v>17</v>
      </c>
      <c r="R4" s="88"/>
      <c r="S4" s="88"/>
    </row>
    <row r="5" spans="1:19">
      <c r="A5" s="87"/>
      <c r="B5" s="87"/>
      <c r="C5" s="113"/>
      <c r="D5" s="87"/>
      <c r="E5" s="113"/>
      <c r="F5" s="87"/>
      <c r="G5" s="87"/>
      <c r="H5" s="111"/>
      <c r="I5" s="87"/>
      <c r="J5" s="87"/>
      <c r="K5" s="111"/>
      <c r="L5" s="87"/>
      <c r="M5" s="87"/>
      <c r="N5" s="42" t="s">
        <v>14</v>
      </c>
      <c r="O5" s="42" t="s">
        <v>11</v>
      </c>
      <c r="P5" s="42" t="s">
        <v>12</v>
      </c>
      <c r="Q5" s="42" t="s">
        <v>14</v>
      </c>
      <c r="R5" s="42" t="s">
        <v>11</v>
      </c>
      <c r="S5" s="42" t="s">
        <v>12</v>
      </c>
    </row>
    <row r="6" spans="1:19" ht="21.95" customHeight="1">
      <c r="A6" s="39">
        <v>1</v>
      </c>
      <c r="B6" s="15" t="str">
        <f>DATA!A23</f>
        <v>16/9/2012</v>
      </c>
      <c r="C6" s="8" t="str">
        <f>IF(DATA!C23=0,"0",DATA!#REF!+DATA!#REF!+DATA!#REF!)</f>
        <v>0</v>
      </c>
      <c r="D6" s="22">
        <f>DATA!B23</f>
        <v>66</v>
      </c>
      <c r="E6" s="24" t="str">
        <f>IF(DATA!E23=0,"0",DATA!#REF!+DATA!#REF!)</f>
        <v>0</v>
      </c>
      <c r="F6" s="24">
        <f>DATA!D23</f>
        <v>54</v>
      </c>
      <c r="G6" s="46">
        <f>D6+F6</f>
        <v>120</v>
      </c>
      <c r="H6" s="23">
        <f>DATA!C23</f>
        <v>0</v>
      </c>
      <c r="I6" s="23">
        <f>DATA!E23</f>
        <v>0</v>
      </c>
      <c r="J6" s="46">
        <f>SUM(H6:I6)</f>
        <v>0</v>
      </c>
      <c r="K6" s="23">
        <f>H6</f>
        <v>0</v>
      </c>
      <c r="L6" s="23">
        <f>I6</f>
        <v>0</v>
      </c>
      <c r="M6" s="46">
        <f>SUM(K6:L6)</f>
        <v>0</v>
      </c>
      <c r="N6" s="1"/>
      <c r="O6" s="1"/>
      <c r="P6" s="1"/>
      <c r="Q6" s="1"/>
      <c r="R6" s="1"/>
      <c r="S6" s="1"/>
    </row>
    <row r="7" spans="1:19" ht="21.95" customHeight="1">
      <c r="A7" s="39">
        <f>A6+1</f>
        <v>2</v>
      </c>
      <c r="B7" s="15" t="str">
        <f>DATA!A24</f>
        <v>17/9/2012</v>
      </c>
      <c r="C7" s="24" t="str">
        <f>IF(DATA!C24=0,"0",DATA!#REF!+DATA!#REF!+DATA!#REF!)</f>
        <v>0</v>
      </c>
      <c r="D7" s="39">
        <f>DATA!B24</f>
        <v>66</v>
      </c>
      <c r="E7" s="39" t="str">
        <f>IF(DATA!E24=0,"0",DATA!#REF!+DATA!#REF!)</f>
        <v>0</v>
      </c>
      <c r="F7" s="39">
        <f>DATA!D24</f>
        <v>54</v>
      </c>
      <c r="G7" s="46">
        <f t="shared" ref="G7:G21" si="0">D7+F7</f>
        <v>120</v>
      </c>
      <c r="H7" s="32">
        <f>DATA!C24</f>
        <v>0</v>
      </c>
      <c r="I7" s="32">
        <f>DATA!E24</f>
        <v>0</v>
      </c>
      <c r="J7" s="46">
        <f t="shared" ref="J7:J20" si="1">SUM(H7:I7)</f>
        <v>0</v>
      </c>
      <c r="K7" s="32">
        <f t="shared" ref="K7:K21" si="2">H7</f>
        <v>0</v>
      </c>
      <c r="L7" s="32">
        <f t="shared" ref="L7:L21" si="3">I7</f>
        <v>0</v>
      </c>
      <c r="M7" s="46">
        <f t="shared" ref="M7:M21" si="4">SUM(K7:L7)</f>
        <v>0</v>
      </c>
      <c r="N7" s="1"/>
      <c r="O7" s="1"/>
      <c r="P7" s="1"/>
      <c r="Q7" s="1"/>
      <c r="R7" s="1"/>
      <c r="S7" s="1"/>
    </row>
    <row r="8" spans="1:19" ht="21.95" customHeight="1">
      <c r="A8" s="39">
        <f t="shared" ref="A8:A21" si="5">A7+1</f>
        <v>3</v>
      </c>
      <c r="B8" s="15" t="str">
        <f>DATA!A25</f>
        <v>18/9/2012</v>
      </c>
      <c r="C8" s="24" t="str">
        <f>IF(DATA!C25=0,"0",DATA!#REF!+DATA!#REF!+DATA!#REF!)</f>
        <v>0</v>
      </c>
      <c r="D8" s="39">
        <f>DATA!B25</f>
        <v>66</v>
      </c>
      <c r="E8" s="39" t="str">
        <f>IF(DATA!E25=0,"0",DATA!#REF!+DATA!#REF!)</f>
        <v>0</v>
      </c>
      <c r="F8" s="39">
        <f>DATA!D25</f>
        <v>54</v>
      </c>
      <c r="G8" s="46">
        <f t="shared" si="0"/>
        <v>120</v>
      </c>
      <c r="H8" s="32">
        <f>DATA!C25</f>
        <v>0</v>
      </c>
      <c r="I8" s="32">
        <f>DATA!E25</f>
        <v>0</v>
      </c>
      <c r="J8" s="46">
        <f t="shared" si="1"/>
        <v>0</v>
      </c>
      <c r="K8" s="32">
        <f t="shared" si="2"/>
        <v>0</v>
      </c>
      <c r="L8" s="32">
        <f t="shared" si="3"/>
        <v>0</v>
      </c>
      <c r="M8" s="46">
        <f t="shared" si="4"/>
        <v>0</v>
      </c>
      <c r="N8" s="1"/>
      <c r="O8" s="1"/>
      <c r="P8" s="1"/>
      <c r="Q8" s="1"/>
      <c r="R8" s="1"/>
      <c r="S8" s="1"/>
    </row>
    <row r="9" spans="1:19" ht="21.95" customHeight="1">
      <c r="A9" s="39">
        <f t="shared" si="5"/>
        <v>4</v>
      </c>
      <c r="B9" s="15" t="str">
        <f>DATA!A26</f>
        <v>19/9/2012</v>
      </c>
      <c r="C9" s="24" t="str">
        <f>IF(DATA!C26=0,"0",DATA!#REF!+DATA!#REF!+DATA!#REF!)</f>
        <v>0</v>
      </c>
      <c r="D9" s="39">
        <f>DATA!B26</f>
        <v>66</v>
      </c>
      <c r="E9" s="39" t="str">
        <f>IF(DATA!E26=0,"0",DATA!#REF!+DATA!#REF!)</f>
        <v>0</v>
      </c>
      <c r="F9" s="39">
        <f>DATA!D26</f>
        <v>54</v>
      </c>
      <c r="G9" s="46">
        <f t="shared" si="0"/>
        <v>120</v>
      </c>
      <c r="H9" s="32">
        <f>DATA!C26</f>
        <v>0</v>
      </c>
      <c r="I9" s="32">
        <f>DATA!E26</f>
        <v>0</v>
      </c>
      <c r="J9" s="46">
        <f t="shared" si="1"/>
        <v>0</v>
      </c>
      <c r="K9" s="32">
        <f t="shared" si="2"/>
        <v>0</v>
      </c>
      <c r="L9" s="32">
        <f t="shared" si="3"/>
        <v>0</v>
      </c>
      <c r="M9" s="46">
        <f t="shared" si="4"/>
        <v>0</v>
      </c>
      <c r="N9" s="1"/>
      <c r="O9" s="1"/>
      <c r="P9" s="1"/>
      <c r="Q9" s="1"/>
      <c r="R9" s="1"/>
      <c r="S9" s="1"/>
    </row>
    <row r="10" spans="1:19" ht="21.95" customHeight="1">
      <c r="A10" s="39">
        <f t="shared" si="5"/>
        <v>5</v>
      </c>
      <c r="B10" s="15" t="str">
        <f>DATA!A27</f>
        <v>20/9/2012</v>
      </c>
      <c r="C10" s="24" t="str">
        <f>IF(DATA!C27=0,"0",DATA!#REF!+DATA!#REF!+DATA!#REF!)</f>
        <v>0</v>
      </c>
      <c r="D10" s="39">
        <f>DATA!B27</f>
        <v>66</v>
      </c>
      <c r="E10" s="39" t="str">
        <f>IF(DATA!E27=0,"0",DATA!#REF!+DATA!#REF!)</f>
        <v>0</v>
      </c>
      <c r="F10" s="39">
        <f>DATA!D27</f>
        <v>54</v>
      </c>
      <c r="G10" s="46">
        <f t="shared" si="0"/>
        <v>120</v>
      </c>
      <c r="H10" s="32">
        <f>DATA!C27</f>
        <v>0</v>
      </c>
      <c r="I10" s="32">
        <f>DATA!E27</f>
        <v>0</v>
      </c>
      <c r="J10" s="46">
        <f t="shared" si="1"/>
        <v>0</v>
      </c>
      <c r="K10" s="32">
        <f t="shared" si="2"/>
        <v>0</v>
      </c>
      <c r="L10" s="32">
        <f t="shared" si="3"/>
        <v>0</v>
      </c>
      <c r="M10" s="46">
        <f t="shared" si="4"/>
        <v>0</v>
      </c>
      <c r="N10" s="1"/>
      <c r="O10" s="1"/>
      <c r="P10" s="1"/>
      <c r="Q10" s="1"/>
      <c r="R10" s="1"/>
      <c r="S10" s="1"/>
    </row>
    <row r="11" spans="1:19" ht="21.95" customHeight="1">
      <c r="A11" s="39">
        <f t="shared" si="5"/>
        <v>6</v>
      </c>
      <c r="B11" s="15" t="str">
        <f>DATA!A28</f>
        <v>21/9/2012</v>
      </c>
      <c r="C11" s="24" t="str">
        <f>IF(DATA!C28=0,"0",DATA!#REF!+DATA!#REF!+DATA!#REF!)</f>
        <v>0</v>
      </c>
      <c r="D11" s="39">
        <f>DATA!B28</f>
        <v>66</v>
      </c>
      <c r="E11" s="39" t="str">
        <f>IF(DATA!E28=0,"0",DATA!#REF!+DATA!#REF!)</f>
        <v>0</v>
      </c>
      <c r="F11" s="39">
        <f>DATA!D28</f>
        <v>54</v>
      </c>
      <c r="G11" s="46">
        <f t="shared" si="0"/>
        <v>120</v>
      </c>
      <c r="H11" s="32">
        <f>DATA!C28</f>
        <v>0</v>
      </c>
      <c r="I11" s="32">
        <f>DATA!E28</f>
        <v>0</v>
      </c>
      <c r="J11" s="46">
        <f t="shared" si="1"/>
        <v>0</v>
      </c>
      <c r="K11" s="32">
        <f t="shared" si="2"/>
        <v>0</v>
      </c>
      <c r="L11" s="32">
        <f t="shared" si="3"/>
        <v>0</v>
      </c>
      <c r="M11" s="46">
        <f t="shared" si="4"/>
        <v>0</v>
      </c>
      <c r="N11" s="1"/>
      <c r="O11" s="1"/>
      <c r="P11" s="1"/>
      <c r="Q11" s="1"/>
      <c r="R11" s="1"/>
      <c r="S11" s="1"/>
    </row>
    <row r="12" spans="1:19" ht="21.95" customHeight="1">
      <c r="A12" s="39">
        <f t="shared" si="5"/>
        <v>7</v>
      </c>
      <c r="B12" s="15" t="str">
        <f>DATA!A29</f>
        <v>22/9/2012</v>
      </c>
      <c r="C12" s="24" t="str">
        <f>IF(DATA!C29=0,"0",DATA!#REF!+DATA!#REF!+DATA!#REF!)</f>
        <v>0</v>
      </c>
      <c r="D12" s="39">
        <f>DATA!B29</f>
        <v>66</v>
      </c>
      <c r="E12" s="39" t="str">
        <f>IF(DATA!E29=0,"0",DATA!#REF!+DATA!#REF!)</f>
        <v>0</v>
      </c>
      <c r="F12" s="39">
        <f>DATA!D29</f>
        <v>54</v>
      </c>
      <c r="G12" s="46">
        <f t="shared" si="0"/>
        <v>120</v>
      </c>
      <c r="H12" s="32">
        <f>DATA!C29</f>
        <v>0</v>
      </c>
      <c r="I12" s="32">
        <f>DATA!E29</f>
        <v>0</v>
      </c>
      <c r="J12" s="46">
        <f t="shared" si="1"/>
        <v>0</v>
      </c>
      <c r="K12" s="32">
        <f t="shared" si="2"/>
        <v>0</v>
      </c>
      <c r="L12" s="32">
        <f t="shared" si="3"/>
        <v>0</v>
      </c>
      <c r="M12" s="46">
        <f t="shared" si="4"/>
        <v>0</v>
      </c>
      <c r="N12" s="1"/>
      <c r="O12" s="1"/>
      <c r="P12" s="1"/>
      <c r="Q12" s="1"/>
      <c r="R12" s="1"/>
      <c r="S12" s="1"/>
    </row>
    <row r="13" spans="1:19" ht="21.95" customHeight="1">
      <c r="A13" s="39">
        <f t="shared" si="5"/>
        <v>8</v>
      </c>
      <c r="B13" s="15" t="str">
        <f>DATA!A30</f>
        <v>23/9/2012</v>
      </c>
      <c r="C13" s="24" t="str">
        <f>IF(DATA!C30=0,"0",DATA!#REF!+DATA!#REF!+DATA!#REF!)</f>
        <v>0</v>
      </c>
      <c r="D13" s="39">
        <f>DATA!B30</f>
        <v>66</v>
      </c>
      <c r="E13" s="39" t="str">
        <f>IF(DATA!E30=0,"0",DATA!#REF!+DATA!#REF!)</f>
        <v>0</v>
      </c>
      <c r="F13" s="39">
        <f>DATA!D30</f>
        <v>54</v>
      </c>
      <c r="G13" s="46">
        <f t="shared" si="0"/>
        <v>120</v>
      </c>
      <c r="H13" s="32">
        <f>DATA!C30</f>
        <v>0</v>
      </c>
      <c r="I13" s="32">
        <f>DATA!E30</f>
        <v>0</v>
      </c>
      <c r="J13" s="46">
        <f t="shared" si="1"/>
        <v>0</v>
      </c>
      <c r="K13" s="32">
        <f t="shared" si="2"/>
        <v>0</v>
      </c>
      <c r="L13" s="32">
        <f t="shared" si="3"/>
        <v>0</v>
      </c>
      <c r="M13" s="46">
        <f t="shared" si="4"/>
        <v>0</v>
      </c>
      <c r="N13" s="1"/>
      <c r="O13" s="1"/>
      <c r="P13" s="1"/>
      <c r="Q13" s="1"/>
      <c r="R13" s="1"/>
      <c r="S13" s="1"/>
    </row>
    <row r="14" spans="1:19" ht="21.95" customHeight="1">
      <c r="A14" s="39">
        <f t="shared" si="5"/>
        <v>9</v>
      </c>
      <c r="B14" s="15" t="str">
        <f>DATA!A31</f>
        <v>24/9/2012</v>
      </c>
      <c r="C14" s="24" t="str">
        <f>IF(DATA!C31=0,"0",DATA!#REF!+DATA!#REF!+DATA!#REF!)</f>
        <v>0</v>
      </c>
      <c r="D14" s="39">
        <f>DATA!B31</f>
        <v>66</v>
      </c>
      <c r="E14" s="39" t="str">
        <f>IF(DATA!E31=0,"0",DATA!#REF!+DATA!#REF!)</f>
        <v>0</v>
      </c>
      <c r="F14" s="39">
        <f>DATA!D31</f>
        <v>54</v>
      </c>
      <c r="G14" s="46">
        <f t="shared" si="0"/>
        <v>120</v>
      </c>
      <c r="H14" s="32">
        <f>DATA!C31</f>
        <v>0</v>
      </c>
      <c r="I14" s="32">
        <f>DATA!E31</f>
        <v>0</v>
      </c>
      <c r="J14" s="46">
        <f t="shared" si="1"/>
        <v>0</v>
      </c>
      <c r="K14" s="32">
        <f t="shared" si="2"/>
        <v>0</v>
      </c>
      <c r="L14" s="32">
        <f t="shared" si="3"/>
        <v>0</v>
      </c>
      <c r="M14" s="46">
        <f t="shared" si="4"/>
        <v>0</v>
      </c>
      <c r="N14" s="1"/>
      <c r="O14" s="1"/>
      <c r="P14" s="1"/>
      <c r="Q14" s="1"/>
      <c r="R14" s="1"/>
      <c r="S14" s="1"/>
    </row>
    <row r="15" spans="1:19" ht="21.95" customHeight="1">
      <c r="A15" s="39">
        <f t="shared" si="5"/>
        <v>10</v>
      </c>
      <c r="B15" s="15" t="str">
        <f>DATA!A32</f>
        <v>25/9/2012</v>
      </c>
      <c r="C15" s="24" t="str">
        <f>IF(DATA!C32=0,"0",DATA!#REF!+DATA!#REF!+DATA!#REF!)</f>
        <v>0</v>
      </c>
      <c r="D15" s="39">
        <f>DATA!B32</f>
        <v>66</v>
      </c>
      <c r="E15" s="39" t="str">
        <f>IF(DATA!E32=0,"0",DATA!#REF!+DATA!#REF!)</f>
        <v>0</v>
      </c>
      <c r="F15" s="39">
        <f>DATA!D32</f>
        <v>54</v>
      </c>
      <c r="G15" s="46">
        <f t="shared" si="0"/>
        <v>120</v>
      </c>
      <c r="H15" s="32">
        <f>DATA!C32</f>
        <v>0</v>
      </c>
      <c r="I15" s="32">
        <f>DATA!E32</f>
        <v>0</v>
      </c>
      <c r="J15" s="46">
        <f t="shared" si="1"/>
        <v>0</v>
      </c>
      <c r="K15" s="32">
        <f t="shared" si="2"/>
        <v>0</v>
      </c>
      <c r="L15" s="32">
        <f t="shared" si="3"/>
        <v>0</v>
      </c>
      <c r="M15" s="46">
        <f t="shared" si="4"/>
        <v>0</v>
      </c>
      <c r="N15" s="1"/>
      <c r="O15" s="1"/>
      <c r="P15" s="1"/>
      <c r="Q15" s="1"/>
      <c r="R15" s="1"/>
      <c r="S15" s="1"/>
    </row>
    <row r="16" spans="1:19" ht="21.95" customHeight="1">
      <c r="A16" s="39">
        <f t="shared" si="5"/>
        <v>11</v>
      </c>
      <c r="B16" s="15" t="str">
        <f>DATA!A33</f>
        <v>26/9/2012</v>
      </c>
      <c r="C16" s="24" t="str">
        <f>IF(DATA!C33=0,"0",DATA!#REF!+DATA!#REF!+DATA!#REF!)</f>
        <v>0</v>
      </c>
      <c r="D16" s="39">
        <f>DATA!B33</f>
        <v>66</v>
      </c>
      <c r="E16" s="39" t="str">
        <f>IF(DATA!E33=0,"0",DATA!#REF!+DATA!#REF!)</f>
        <v>0</v>
      </c>
      <c r="F16" s="39">
        <f>DATA!D33</f>
        <v>54</v>
      </c>
      <c r="G16" s="46">
        <f t="shared" si="0"/>
        <v>120</v>
      </c>
      <c r="H16" s="32">
        <f>DATA!C33</f>
        <v>0</v>
      </c>
      <c r="I16" s="32">
        <f>DATA!E33</f>
        <v>0</v>
      </c>
      <c r="J16" s="46">
        <f t="shared" si="1"/>
        <v>0</v>
      </c>
      <c r="K16" s="32">
        <f t="shared" si="2"/>
        <v>0</v>
      </c>
      <c r="L16" s="32">
        <f t="shared" si="3"/>
        <v>0</v>
      </c>
      <c r="M16" s="46">
        <f t="shared" si="4"/>
        <v>0</v>
      </c>
      <c r="N16" s="1"/>
      <c r="O16" s="1"/>
      <c r="P16" s="1"/>
      <c r="Q16" s="1"/>
      <c r="R16" s="1"/>
      <c r="S16" s="1"/>
    </row>
    <row r="17" spans="1:20" ht="21.95" customHeight="1">
      <c r="A17" s="39">
        <f t="shared" si="5"/>
        <v>12</v>
      </c>
      <c r="B17" s="15" t="str">
        <f>DATA!A34</f>
        <v>27/9/2012</v>
      </c>
      <c r="C17" s="24" t="str">
        <f>IF(DATA!C34=0,"0",DATA!#REF!+DATA!#REF!+DATA!#REF!)</f>
        <v>0</v>
      </c>
      <c r="D17" s="39">
        <f>DATA!B34</f>
        <v>66</v>
      </c>
      <c r="E17" s="39" t="str">
        <f>IF(DATA!E34=0,"0",DATA!#REF!+DATA!#REF!)</f>
        <v>0</v>
      </c>
      <c r="F17" s="39">
        <f>DATA!D34</f>
        <v>54</v>
      </c>
      <c r="G17" s="46">
        <f t="shared" si="0"/>
        <v>120</v>
      </c>
      <c r="H17" s="32">
        <f>DATA!C34</f>
        <v>0</v>
      </c>
      <c r="I17" s="32">
        <f>DATA!E34</f>
        <v>0</v>
      </c>
      <c r="J17" s="46">
        <f t="shared" si="1"/>
        <v>0</v>
      </c>
      <c r="K17" s="32">
        <f t="shared" si="2"/>
        <v>0</v>
      </c>
      <c r="L17" s="32">
        <f t="shared" si="3"/>
        <v>0</v>
      </c>
      <c r="M17" s="46">
        <f t="shared" si="4"/>
        <v>0</v>
      </c>
      <c r="N17" s="1"/>
      <c r="O17" s="1"/>
      <c r="P17" s="1"/>
      <c r="Q17" s="1"/>
      <c r="R17" s="1"/>
      <c r="S17" s="1"/>
    </row>
    <row r="18" spans="1:20" ht="21.95" customHeight="1">
      <c r="A18" s="39">
        <f t="shared" si="5"/>
        <v>13</v>
      </c>
      <c r="B18" s="15" t="str">
        <f>DATA!A35</f>
        <v>28/9/2012</v>
      </c>
      <c r="C18" s="24" t="str">
        <f>IF(DATA!C35=0,"0",DATA!#REF!+DATA!#REF!+DATA!#REF!)</f>
        <v>0</v>
      </c>
      <c r="D18" s="39">
        <f>DATA!B35</f>
        <v>66</v>
      </c>
      <c r="E18" s="39" t="str">
        <f>IF(DATA!E35=0,"0",DATA!#REF!+DATA!#REF!)</f>
        <v>0</v>
      </c>
      <c r="F18" s="39">
        <f>DATA!D35</f>
        <v>54</v>
      </c>
      <c r="G18" s="46">
        <f t="shared" si="0"/>
        <v>120</v>
      </c>
      <c r="H18" s="32">
        <f>DATA!C35</f>
        <v>0</v>
      </c>
      <c r="I18" s="32">
        <f>DATA!E35</f>
        <v>0</v>
      </c>
      <c r="J18" s="46">
        <f t="shared" si="1"/>
        <v>0</v>
      </c>
      <c r="K18" s="32">
        <f t="shared" si="2"/>
        <v>0</v>
      </c>
      <c r="L18" s="32">
        <f t="shared" si="3"/>
        <v>0</v>
      </c>
      <c r="M18" s="46">
        <f t="shared" si="4"/>
        <v>0</v>
      </c>
      <c r="N18" s="1"/>
      <c r="O18" s="1"/>
      <c r="P18" s="1"/>
      <c r="Q18" s="1"/>
      <c r="R18" s="1"/>
      <c r="S18" s="1"/>
    </row>
    <row r="19" spans="1:20" ht="21.95" customHeight="1">
      <c r="A19" s="39">
        <f t="shared" si="5"/>
        <v>14</v>
      </c>
      <c r="B19" s="15" t="str">
        <f>DATA!A36</f>
        <v>29/9/2012</v>
      </c>
      <c r="C19" s="24" t="str">
        <f>IF(DATA!C36=0,"0",DATA!#REF!+DATA!#REF!+DATA!#REF!)</f>
        <v>0</v>
      </c>
      <c r="D19" s="39">
        <f>DATA!B36</f>
        <v>66</v>
      </c>
      <c r="E19" s="39" t="str">
        <f>IF(DATA!E36=0,"0",DATA!#REF!+DATA!#REF!)</f>
        <v>0</v>
      </c>
      <c r="F19" s="39">
        <f>DATA!D36</f>
        <v>54</v>
      </c>
      <c r="G19" s="46">
        <f t="shared" si="0"/>
        <v>120</v>
      </c>
      <c r="H19" s="32">
        <f>DATA!C36</f>
        <v>0</v>
      </c>
      <c r="I19" s="32">
        <f>DATA!E36</f>
        <v>0</v>
      </c>
      <c r="J19" s="46">
        <f t="shared" si="1"/>
        <v>0</v>
      </c>
      <c r="K19" s="32">
        <f t="shared" si="2"/>
        <v>0</v>
      </c>
      <c r="L19" s="32">
        <f t="shared" si="3"/>
        <v>0</v>
      </c>
      <c r="M19" s="46">
        <f t="shared" si="4"/>
        <v>0</v>
      </c>
      <c r="N19" s="1"/>
      <c r="O19" s="1"/>
      <c r="P19" s="1"/>
      <c r="Q19" s="1"/>
      <c r="R19" s="1"/>
      <c r="S19" s="1"/>
    </row>
    <row r="20" spans="1:20" ht="21.95" customHeight="1">
      <c r="A20" s="39">
        <f t="shared" si="5"/>
        <v>15</v>
      </c>
      <c r="B20" s="15" t="str">
        <f>DATA!A37</f>
        <v>30/9/2012</v>
      </c>
      <c r="C20" s="24" t="str">
        <f>IF(DATA!C37=0,"0",DATA!#REF!+DATA!#REF!+DATA!#REF!)</f>
        <v>0</v>
      </c>
      <c r="D20" s="39">
        <f>DATA!B37</f>
        <v>66</v>
      </c>
      <c r="E20" s="39" t="str">
        <f>IF(DATA!E37=0,"0",DATA!#REF!+DATA!#REF!)</f>
        <v>0</v>
      </c>
      <c r="F20" s="39">
        <f>DATA!D37</f>
        <v>54</v>
      </c>
      <c r="G20" s="46">
        <f t="shared" si="0"/>
        <v>120</v>
      </c>
      <c r="H20" s="32">
        <f>DATA!C37</f>
        <v>0</v>
      </c>
      <c r="I20" s="32">
        <f>DATA!E37</f>
        <v>0</v>
      </c>
      <c r="J20" s="46">
        <f t="shared" si="1"/>
        <v>0</v>
      </c>
      <c r="K20" s="32">
        <f t="shared" si="2"/>
        <v>0</v>
      </c>
      <c r="L20" s="32">
        <f t="shared" si="3"/>
        <v>0</v>
      </c>
      <c r="M20" s="46">
        <f t="shared" si="4"/>
        <v>0</v>
      </c>
      <c r="N20" s="1"/>
      <c r="O20" s="16"/>
      <c r="P20" s="17"/>
      <c r="Q20" s="1"/>
      <c r="R20" s="16"/>
      <c r="S20" s="17"/>
      <c r="T20" s="18"/>
    </row>
    <row r="21" spans="1:20" ht="21.95" customHeight="1">
      <c r="A21" s="39">
        <f t="shared" si="5"/>
        <v>16</v>
      </c>
      <c r="B21" s="15" t="str">
        <f>DATA!A38</f>
        <v>31/9/2012</v>
      </c>
      <c r="C21" s="24" t="str">
        <f>IF(DATA!C38=0,"0",DATA!#REF!+DATA!#REF!+DATA!#REF!)</f>
        <v>0</v>
      </c>
      <c r="D21" s="39">
        <f>DATA!B38</f>
        <v>0</v>
      </c>
      <c r="E21" s="39" t="str">
        <f>IF(DATA!E38=0,"0",DATA!#REF!+DATA!#REF!)</f>
        <v>0</v>
      </c>
      <c r="F21" s="39">
        <f>DATA!D38</f>
        <v>0</v>
      </c>
      <c r="G21" s="46">
        <f t="shared" si="0"/>
        <v>0</v>
      </c>
      <c r="H21" s="32">
        <f>DATA!C38</f>
        <v>0</v>
      </c>
      <c r="I21" s="32">
        <f>DATA!E38</f>
        <v>0</v>
      </c>
      <c r="J21" s="46">
        <f>H21+I21</f>
        <v>0</v>
      </c>
      <c r="K21" s="32">
        <f t="shared" si="2"/>
        <v>0</v>
      </c>
      <c r="L21" s="32">
        <f t="shared" si="3"/>
        <v>0</v>
      </c>
      <c r="M21" s="46">
        <f t="shared" si="4"/>
        <v>0</v>
      </c>
      <c r="N21" s="1"/>
      <c r="O21" s="1"/>
      <c r="P21" s="1"/>
      <c r="Q21" s="1"/>
      <c r="R21" s="1"/>
      <c r="S21" s="1"/>
    </row>
    <row r="22" spans="1:20" s="44" customFormat="1" ht="21.95" customHeight="1">
      <c r="A22" s="102" t="s">
        <v>6</v>
      </c>
      <c r="B22" s="103"/>
      <c r="C22" s="45">
        <f>SUM(C6:C21)</f>
        <v>0</v>
      </c>
      <c r="D22" s="42">
        <f>SUM(D6:D21)</f>
        <v>990</v>
      </c>
      <c r="E22" s="42">
        <f t="shared" ref="E22:F22" si="6">SUM(E6:E21)</f>
        <v>0</v>
      </c>
      <c r="F22" s="42">
        <f t="shared" si="6"/>
        <v>810</v>
      </c>
      <c r="G22" s="42">
        <f t="shared" ref="G22:M22" si="7">SUM(G6:G21)</f>
        <v>1800</v>
      </c>
      <c r="H22" s="42">
        <f t="shared" si="7"/>
        <v>0</v>
      </c>
      <c r="I22" s="42">
        <f t="shared" si="7"/>
        <v>0</v>
      </c>
      <c r="J22" s="42">
        <f t="shared" si="7"/>
        <v>0</v>
      </c>
      <c r="K22" s="42">
        <f t="shared" si="7"/>
        <v>0</v>
      </c>
      <c r="L22" s="42">
        <f t="shared" si="7"/>
        <v>0</v>
      </c>
      <c r="M22" s="42">
        <f t="shared" si="7"/>
        <v>0</v>
      </c>
      <c r="N22" s="43"/>
      <c r="O22" s="43"/>
      <c r="P22" s="43"/>
      <c r="Q22" s="43"/>
      <c r="R22" s="43"/>
      <c r="S22" s="43"/>
    </row>
  </sheetData>
  <sheetProtection password="DD89" sheet="1" objects="1" scenarios="1" selectLockedCells="1" selectUnlockedCells="1"/>
  <mergeCells count="21">
    <mergeCell ref="A22:B22"/>
    <mergeCell ref="L4:L5"/>
    <mergeCell ref="M4:M5"/>
    <mergeCell ref="A1:S1"/>
    <mergeCell ref="A3:A5"/>
    <mergeCell ref="B3:B5"/>
    <mergeCell ref="C3:G3"/>
    <mergeCell ref="H3:J3"/>
    <mergeCell ref="K3:M3"/>
    <mergeCell ref="N3:S3"/>
    <mergeCell ref="C4:C5"/>
    <mergeCell ref="G4:G5"/>
    <mergeCell ref="N4:P4"/>
    <mergeCell ref="Q4:S4"/>
    <mergeCell ref="H4:H5"/>
    <mergeCell ref="I4:I5"/>
    <mergeCell ref="J4:J5"/>
    <mergeCell ref="K4:K5"/>
    <mergeCell ref="D4:D5"/>
    <mergeCell ref="E4:E5"/>
    <mergeCell ref="F4:F5"/>
  </mergeCells>
  <pageMargins left="0.9055118110236221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="130" zoomScaleNormal="130" workbookViewId="0">
      <selection activeCell="Q11" sqref="Q11"/>
    </sheetView>
  </sheetViews>
  <sheetFormatPr defaultRowHeight="15"/>
  <cols>
    <col min="1" max="1" width="5.28515625" customWidth="1"/>
    <col min="2" max="2" width="11.140625" customWidth="1"/>
    <col min="3" max="3" width="4.5703125" hidden="1" customWidth="1"/>
    <col min="4" max="4" width="9.140625" customWidth="1"/>
    <col min="5" max="5" width="8.140625" hidden="1" customWidth="1"/>
    <col min="6" max="6" width="6.7109375" hidden="1" customWidth="1"/>
    <col min="7" max="7" width="9.140625" customWidth="1"/>
    <col min="8" max="8" width="5.5703125" customWidth="1"/>
    <col min="9" max="9" width="8.42578125" customWidth="1"/>
    <col min="10" max="10" width="6.28515625" customWidth="1"/>
    <col min="11" max="11" width="6.140625" customWidth="1"/>
    <col min="12" max="12" width="8.28515625" customWidth="1"/>
    <col min="13" max="13" width="6.5703125" customWidth="1"/>
    <col min="14" max="14" width="5.85546875" customWidth="1"/>
    <col min="15" max="15" width="9" customWidth="1"/>
    <col min="16" max="16" width="7" customWidth="1"/>
    <col min="17" max="17" width="6" customWidth="1"/>
    <col min="18" max="18" width="8.140625" customWidth="1"/>
    <col min="19" max="19" width="7" customWidth="1"/>
    <col min="20" max="20" width="7.7109375" customWidth="1"/>
  </cols>
  <sheetData>
    <row r="1" spans="1:20" s="3" customFormat="1" ht="18.75">
      <c r="A1" s="114" t="str">
        <f>CONCATENATE("FIRST FORT NIGHT REPORT OF MDM ",DATA!A1)</f>
        <v>FIRST FORT NIGHT REPORT OF MDM ZPHS ISSAPALLY,MANDAL:ARMOOR, DIST:NZB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8.75">
      <c r="A2" s="3"/>
      <c r="B2" s="41"/>
      <c r="R2" s="62" t="str">
        <f>DATA!C3</f>
        <v>September</v>
      </c>
      <c r="S2" s="63">
        <f>DATA!L4</f>
        <v>2012</v>
      </c>
    </row>
    <row r="3" spans="1:20" s="4" customFormat="1">
      <c r="A3" s="86" t="s">
        <v>7</v>
      </c>
      <c r="B3" s="86" t="s">
        <v>1</v>
      </c>
      <c r="C3" s="88" t="s">
        <v>8</v>
      </c>
      <c r="D3" s="88"/>
      <c r="E3" s="88"/>
      <c r="F3" s="88"/>
      <c r="G3" s="88"/>
      <c r="H3" s="88"/>
      <c r="I3" s="88" t="s">
        <v>13</v>
      </c>
      <c r="J3" s="88"/>
      <c r="K3" s="88"/>
      <c r="L3" s="88" t="s">
        <v>9</v>
      </c>
      <c r="M3" s="88"/>
      <c r="N3" s="88"/>
      <c r="O3" s="88" t="s">
        <v>15</v>
      </c>
      <c r="P3" s="88"/>
      <c r="Q3" s="88"/>
      <c r="R3" s="88"/>
      <c r="S3" s="88"/>
      <c r="T3" s="88"/>
    </row>
    <row r="4" spans="1:20" s="4" customFormat="1">
      <c r="A4" s="115"/>
      <c r="B4" s="115"/>
      <c r="C4" s="86" t="s">
        <v>10</v>
      </c>
      <c r="D4" s="86" t="s">
        <v>32</v>
      </c>
      <c r="E4" s="86" t="s">
        <v>11</v>
      </c>
      <c r="F4" s="42"/>
      <c r="G4" s="86" t="s">
        <v>33</v>
      </c>
      <c r="H4" s="86" t="s">
        <v>12</v>
      </c>
      <c r="I4" s="86" t="s">
        <v>10</v>
      </c>
      <c r="J4" s="86" t="s">
        <v>11</v>
      </c>
      <c r="K4" s="86" t="s">
        <v>12</v>
      </c>
      <c r="L4" s="86" t="s">
        <v>14</v>
      </c>
      <c r="M4" s="86" t="s">
        <v>11</v>
      </c>
      <c r="N4" s="86" t="s">
        <v>12</v>
      </c>
      <c r="O4" s="88" t="s">
        <v>16</v>
      </c>
      <c r="P4" s="88"/>
      <c r="Q4" s="88"/>
      <c r="R4" s="88" t="s">
        <v>17</v>
      </c>
      <c r="S4" s="88"/>
      <c r="T4" s="88"/>
    </row>
    <row r="5" spans="1:20">
      <c r="A5" s="87"/>
      <c r="B5" s="87"/>
      <c r="C5" s="87"/>
      <c r="D5" s="87"/>
      <c r="E5" s="87"/>
      <c r="F5" s="42"/>
      <c r="G5" s="87"/>
      <c r="H5" s="87"/>
      <c r="I5" s="87"/>
      <c r="J5" s="87"/>
      <c r="K5" s="87"/>
      <c r="L5" s="87"/>
      <c r="M5" s="87"/>
      <c r="N5" s="87"/>
      <c r="O5" s="42" t="s">
        <v>14</v>
      </c>
      <c r="P5" s="42" t="s">
        <v>11</v>
      </c>
      <c r="Q5" s="42" t="s">
        <v>12</v>
      </c>
      <c r="R5" s="42" t="s">
        <v>14</v>
      </c>
      <c r="S5" s="42" t="s">
        <v>11</v>
      </c>
      <c r="T5" s="42" t="s">
        <v>12</v>
      </c>
    </row>
    <row r="6" spans="1:20" s="9" customFormat="1" ht="21.95" customHeight="1">
      <c r="A6" s="7">
        <v>1</v>
      </c>
      <c r="B6" s="15" t="str">
        <f>DATA!A8</f>
        <v>1/9/2012</v>
      </c>
      <c r="C6" s="22" t="e">
        <f>IF(DATA!C8=0,"0",DATA!#REF!+DATA!#REF!+DATA!#REF!)</f>
        <v>#REF!</v>
      </c>
      <c r="D6" s="51">
        <f>DATA!B8</f>
        <v>66</v>
      </c>
      <c r="E6" s="20" t="e">
        <f>IF(DATA!E8=0,"0",DATA!#REF!+DATA!#REF!)</f>
        <v>#REF!</v>
      </c>
      <c r="F6" s="7"/>
      <c r="G6" s="22">
        <f>DATA!D8</f>
        <v>54</v>
      </c>
      <c r="H6" s="42">
        <f>SUM(D6+G6)</f>
        <v>120</v>
      </c>
      <c r="I6" s="7">
        <f>DATA!C8</f>
        <v>60</v>
      </c>
      <c r="J6" s="7">
        <f>DATA!E8</f>
        <v>52</v>
      </c>
      <c r="K6" s="42">
        <f>SUM(I6:J6)</f>
        <v>112</v>
      </c>
      <c r="L6" s="22">
        <f>I6</f>
        <v>60</v>
      </c>
      <c r="M6" s="22">
        <f>J6</f>
        <v>52</v>
      </c>
      <c r="N6" s="42">
        <f>SUM(L6:M6)</f>
        <v>112</v>
      </c>
      <c r="O6" s="7"/>
      <c r="P6" s="7"/>
      <c r="Q6" s="7"/>
      <c r="R6" s="7"/>
      <c r="S6" s="7"/>
      <c r="T6" s="7"/>
    </row>
    <row r="7" spans="1:20" s="9" customFormat="1" ht="21.95" customHeight="1">
      <c r="A7" s="7">
        <f>A6+1</f>
        <v>2</v>
      </c>
      <c r="B7" s="15" t="str">
        <f>DATA!A9</f>
        <v>2/9/2012</v>
      </c>
      <c r="C7" s="22" t="str">
        <f>IF(DATA!C9=0,"0",DATA!#REF!+DATA!#REF!+DATA!#REF!)</f>
        <v>0</v>
      </c>
      <c r="D7" s="51">
        <f>DATA!B9</f>
        <v>0</v>
      </c>
      <c r="E7" s="22" t="str">
        <f>IF(DATA!E9=0,"0",DATA!#REF!+DATA!#REF!)</f>
        <v>0</v>
      </c>
      <c r="F7" s="7"/>
      <c r="G7" s="39">
        <f>DATA!D9</f>
        <v>0</v>
      </c>
      <c r="H7" s="42">
        <f t="shared" ref="H7:H20" si="0">SUM(D7+G7)</f>
        <v>0</v>
      </c>
      <c r="I7" s="39">
        <f>DATA!C9</f>
        <v>0</v>
      </c>
      <c r="J7" s="39">
        <f>DATA!E9</f>
        <v>0</v>
      </c>
      <c r="K7" s="42">
        <f t="shared" ref="K7:K20" si="1">SUM(I7:J7)</f>
        <v>0</v>
      </c>
      <c r="L7" s="39">
        <f t="shared" ref="L7:L20" si="2">I7</f>
        <v>0</v>
      </c>
      <c r="M7" s="39">
        <f t="shared" ref="M7:M20" si="3">J7</f>
        <v>0</v>
      </c>
      <c r="N7" s="42">
        <f t="shared" ref="N7:N20" si="4">SUM(L7:M7)</f>
        <v>0</v>
      </c>
      <c r="O7" s="7"/>
      <c r="P7" s="7"/>
      <c r="Q7" s="7"/>
      <c r="R7" s="7"/>
      <c r="S7" s="7"/>
      <c r="T7" s="7"/>
    </row>
    <row r="8" spans="1:20" s="9" customFormat="1" ht="21.95" customHeight="1">
      <c r="A8" s="7">
        <f t="shared" ref="A8:A20" si="5">A7+1</f>
        <v>3</v>
      </c>
      <c r="B8" s="15" t="str">
        <f>DATA!A10</f>
        <v>3/9/2012</v>
      </c>
      <c r="C8" s="22" t="e">
        <f>IF(DATA!C10=0,"0",DATA!#REF!+DATA!#REF!+DATA!#REF!)</f>
        <v>#REF!</v>
      </c>
      <c r="D8" s="51">
        <f>DATA!B10</f>
        <v>66</v>
      </c>
      <c r="E8" s="22" t="e">
        <f>IF(DATA!E10=0,"0",DATA!#REF!+DATA!#REF!)</f>
        <v>#REF!</v>
      </c>
      <c r="F8" s="7"/>
      <c r="G8" s="39">
        <f>DATA!D10</f>
        <v>54</v>
      </c>
      <c r="H8" s="42">
        <f t="shared" si="0"/>
        <v>120</v>
      </c>
      <c r="I8" s="39">
        <f>DATA!C10</f>
        <v>52</v>
      </c>
      <c r="J8" s="39">
        <f>DATA!E10</f>
        <v>47</v>
      </c>
      <c r="K8" s="42">
        <f t="shared" si="1"/>
        <v>99</v>
      </c>
      <c r="L8" s="39">
        <f t="shared" si="2"/>
        <v>52</v>
      </c>
      <c r="M8" s="39">
        <f t="shared" si="3"/>
        <v>47</v>
      </c>
      <c r="N8" s="42">
        <f t="shared" si="4"/>
        <v>99</v>
      </c>
      <c r="O8" s="7"/>
      <c r="P8" s="7"/>
      <c r="Q8" s="7"/>
      <c r="R8" s="7"/>
      <c r="S8" s="7"/>
      <c r="T8" s="7"/>
    </row>
    <row r="9" spans="1:20" s="9" customFormat="1" ht="21.95" customHeight="1">
      <c r="A9" s="7">
        <f t="shared" si="5"/>
        <v>4</v>
      </c>
      <c r="B9" s="15" t="str">
        <f>DATA!A11</f>
        <v>4/9/2012</v>
      </c>
      <c r="C9" s="22" t="str">
        <f>IF(DATA!C11=0,"0",DATA!#REF!+DATA!#REF!+DATA!#REF!)</f>
        <v>0</v>
      </c>
      <c r="D9" s="51">
        <f>DATA!B11</f>
        <v>66</v>
      </c>
      <c r="E9" s="22" t="str">
        <f>IF(DATA!E11=0,"0",DATA!#REF!+DATA!#REF!)</f>
        <v>0</v>
      </c>
      <c r="F9" s="7"/>
      <c r="G9" s="39">
        <f>DATA!D11</f>
        <v>54</v>
      </c>
      <c r="H9" s="42">
        <f t="shared" si="0"/>
        <v>120</v>
      </c>
      <c r="I9" s="39">
        <f>DATA!C11</f>
        <v>0</v>
      </c>
      <c r="J9" s="39">
        <f>DATA!E11</f>
        <v>0</v>
      </c>
      <c r="K9" s="42">
        <f t="shared" si="1"/>
        <v>0</v>
      </c>
      <c r="L9" s="39">
        <f t="shared" si="2"/>
        <v>0</v>
      </c>
      <c r="M9" s="39">
        <f t="shared" si="3"/>
        <v>0</v>
      </c>
      <c r="N9" s="42">
        <f t="shared" si="4"/>
        <v>0</v>
      </c>
      <c r="O9" s="7"/>
      <c r="P9" s="7"/>
      <c r="Q9" s="7"/>
      <c r="R9" s="7"/>
      <c r="S9" s="7"/>
      <c r="T9" s="7"/>
    </row>
    <row r="10" spans="1:20" s="9" customFormat="1" ht="21.95" customHeight="1">
      <c r="A10" s="7">
        <f t="shared" si="5"/>
        <v>5</v>
      </c>
      <c r="B10" s="15" t="str">
        <f>DATA!A12</f>
        <v>5/9/2012</v>
      </c>
      <c r="C10" s="22" t="str">
        <f>IF(DATA!C12=0,"0",DATA!#REF!+DATA!#REF!+DATA!#REF!)</f>
        <v>0</v>
      </c>
      <c r="D10" s="51">
        <f>DATA!B12</f>
        <v>66</v>
      </c>
      <c r="E10" s="22" t="str">
        <f>IF(DATA!E12=0,"0",DATA!#REF!+DATA!#REF!)</f>
        <v>0</v>
      </c>
      <c r="F10" s="7"/>
      <c r="G10" s="39">
        <f>DATA!D12</f>
        <v>54</v>
      </c>
      <c r="H10" s="42">
        <f t="shared" si="0"/>
        <v>120</v>
      </c>
      <c r="I10" s="39">
        <f>DATA!C12</f>
        <v>0</v>
      </c>
      <c r="J10" s="39">
        <f>DATA!E12</f>
        <v>0</v>
      </c>
      <c r="K10" s="42">
        <f t="shared" si="1"/>
        <v>0</v>
      </c>
      <c r="L10" s="39">
        <f t="shared" si="2"/>
        <v>0</v>
      </c>
      <c r="M10" s="39">
        <f t="shared" si="3"/>
        <v>0</v>
      </c>
      <c r="N10" s="42">
        <f t="shared" si="4"/>
        <v>0</v>
      </c>
      <c r="O10" s="7"/>
      <c r="P10" s="7"/>
      <c r="Q10" s="7"/>
      <c r="R10" s="7"/>
      <c r="S10" s="7"/>
      <c r="T10" s="7"/>
    </row>
    <row r="11" spans="1:20" s="9" customFormat="1" ht="21.95" customHeight="1">
      <c r="A11" s="7">
        <f t="shared" si="5"/>
        <v>6</v>
      </c>
      <c r="B11" s="15" t="str">
        <f>DATA!A13</f>
        <v>6/9/2012</v>
      </c>
      <c r="C11" s="22" t="str">
        <f>IF(DATA!C13=0,"0",DATA!#REF!+DATA!#REF!+DATA!#REF!)</f>
        <v>0</v>
      </c>
      <c r="D11" s="51">
        <f>DATA!B13</f>
        <v>66</v>
      </c>
      <c r="E11" s="22" t="str">
        <f>IF(DATA!E13=0,"0",DATA!#REF!+DATA!#REF!)</f>
        <v>0</v>
      </c>
      <c r="F11" s="7"/>
      <c r="G11" s="39">
        <f>DATA!D13</f>
        <v>54</v>
      </c>
      <c r="H11" s="42">
        <f t="shared" si="0"/>
        <v>120</v>
      </c>
      <c r="I11" s="39">
        <f>DATA!C13</f>
        <v>0</v>
      </c>
      <c r="J11" s="39">
        <f>DATA!E13</f>
        <v>0</v>
      </c>
      <c r="K11" s="42">
        <f t="shared" si="1"/>
        <v>0</v>
      </c>
      <c r="L11" s="39">
        <f t="shared" si="2"/>
        <v>0</v>
      </c>
      <c r="M11" s="39">
        <f t="shared" si="3"/>
        <v>0</v>
      </c>
      <c r="N11" s="42">
        <f t="shared" si="4"/>
        <v>0</v>
      </c>
      <c r="O11" s="7"/>
      <c r="P11" s="7"/>
      <c r="Q11" s="7"/>
      <c r="R11" s="7"/>
      <c r="S11" s="7"/>
      <c r="T11" s="7"/>
    </row>
    <row r="12" spans="1:20" s="9" customFormat="1" ht="21.95" customHeight="1">
      <c r="A12" s="7">
        <f t="shared" si="5"/>
        <v>7</v>
      </c>
      <c r="B12" s="15" t="str">
        <f>DATA!A14</f>
        <v>7/9/2012</v>
      </c>
      <c r="C12" s="22" t="str">
        <f>IF(DATA!C14=0,"0",DATA!#REF!+DATA!#REF!+DATA!#REF!)</f>
        <v>0</v>
      </c>
      <c r="D12" s="51">
        <f>DATA!B14</f>
        <v>66</v>
      </c>
      <c r="E12" s="22" t="str">
        <f>IF(DATA!E14=0,"0",DATA!#REF!+DATA!#REF!)</f>
        <v>0</v>
      </c>
      <c r="F12" s="7"/>
      <c r="G12" s="39">
        <f>DATA!D14</f>
        <v>54</v>
      </c>
      <c r="H12" s="42">
        <f t="shared" si="0"/>
        <v>120</v>
      </c>
      <c r="I12" s="39">
        <f>DATA!C14</f>
        <v>0</v>
      </c>
      <c r="J12" s="39">
        <f>DATA!E14</f>
        <v>0</v>
      </c>
      <c r="K12" s="42">
        <f t="shared" si="1"/>
        <v>0</v>
      </c>
      <c r="L12" s="39">
        <f t="shared" si="2"/>
        <v>0</v>
      </c>
      <c r="M12" s="39">
        <f t="shared" si="3"/>
        <v>0</v>
      </c>
      <c r="N12" s="42">
        <f t="shared" si="4"/>
        <v>0</v>
      </c>
      <c r="O12" s="7"/>
      <c r="P12" s="7"/>
      <c r="Q12" s="7"/>
      <c r="R12" s="7"/>
      <c r="S12" s="7"/>
      <c r="T12" s="7"/>
    </row>
    <row r="13" spans="1:20" s="9" customFormat="1" ht="21.95" customHeight="1">
      <c r="A13" s="7">
        <f t="shared" si="5"/>
        <v>8</v>
      </c>
      <c r="B13" s="15" t="str">
        <f>DATA!A15</f>
        <v>8/9/2012</v>
      </c>
      <c r="C13" s="22" t="str">
        <f>IF(DATA!C15=0,"0",DATA!#REF!+DATA!#REF!+DATA!#REF!)</f>
        <v>0</v>
      </c>
      <c r="D13" s="51">
        <f>DATA!B15</f>
        <v>66</v>
      </c>
      <c r="E13" s="22" t="str">
        <f>IF(DATA!E15=0,"0",DATA!#REF!+DATA!#REF!)</f>
        <v>0</v>
      </c>
      <c r="F13" s="7"/>
      <c r="G13" s="39">
        <f>DATA!D15</f>
        <v>54</v>
      </c>
      <c r="H13" s="42">
        <f t="shared" si="0"/>
        <v>120</v>
      </c>
      <c r="I13" s="39">
        <f>DATA!C15</f>
        <v>0</v>
      </c>
      <c r="J13" s="39">
        <f>DATA!E15</f>
        <v>0</v>
      </c>
      <c r="K13" s="42">
        <f t="shared" si="1"/>
        <v>0</v>
      </c>
      <c r="L13" s="39">
        <f t="shared" si="2"/>
        <v>0</v>
      </c>
      <c r="M13" s="39">
        <f t="shared" si="3"/>
        <v>0</v>
      </c>
      <c r="N13" s="42">
        <f t="shared" si="4"/>
        <v>0</v>
      </c>
      <c r="O13" s="7"/>
      <c r="P13" s="7"/>
      <c r="Q13" s="7"/>
      <c r="R13" s="7"/>
      <c r="S13" s="7"/>
      <c r="T13" s="7"/>
    </row>
    <row r="14" spans="1:20" s="9" customFormat="1" ht="21.95" customHeight="1">
      <c r="A14" s="7">
        <f t="shared" si="5"/>
        <v>9</v>
      </c>
      <c r="B14" s="15" t="str">
        <f>DATA!A16</f>
        <v>9/9/2012</v>
      </c>
      <c r="C14" s="22" t="str">
        <f>IF(DATA!C16=0,"0",DATA!#REF!+DATA!#REF!+DATA!#REF!)</f>
        <v>0</v>
      </c>
      <c r="D14" s="51">
        <f>DATA!B16</f>
        <v>66</v>
      </c>
      <c r="E14" s="22" t="str">
        <f>IF(DATA!E16=0,"0",DATA!#REF!+DATA!#REF!)</f>
        <v>0</v>
      </c>
      <c r="F14" s="7"/>
      <c r="G14" s="39">
        <f>DATA!D16</f>
        <v>54</v>
      </c>
      <c r="H14" s="42">
        <f t="shared" si="0"/>
        <v>120</v>
      </c>
      <c r="I14" s="39">
        <f>DATA!C16</f>
        <v>0</v>
      </c>
      <c r="J14" s="39">
        <f>DATA!E16</f>
        <v>0</v>
      </c>
      <c r="K14" s="42">
        <f t="shared" si="1"/>
        <v>0</v>
      </c>
      <c r="L14" s="39">
        <f t="shared" si="2"/>
        <v>0</v>
      </c>
      <c r="M14" s="39">
        <f t="shared" si="3"/>
        <v>0</v>
      </c>
      <c r="N14" s="42">
        <f t="shared" si="4"/>
        <v>0</v>
      </c>
      <c r="O14" s="7"/>
      <c r="P14" s="7"/>
      <c r="Q14" s="7"/>
      <c r="R14" s="7"/>
      <c r="S14" s="7"/>
      <c r="T14" s="7"/>
    </row>
    <row r="15" spans="1:20" s="9" customFormat="1" ht="21.95" customHeight="1">
      <c r="A15" s="7">
        <f t="shared" si="5"/>
        <v>10</v>
      </c>
      <c r="B15" s="15" t="str">
        <f>DATA!A17</f>
        <v>10/9/2012</v>
      </c>
      <c r="C15" s="22" t="str">
        <f>IF(DATA!C17=0,"0",DATA!#REF!+DATA!#REF!+DATA!#REF!)</f>
        <v>0</v>
      </c>
      <c r="D15" s="51">
        <f>DATA!B17</f>
        <v>66</v>
      </c>
      <c r="E15" s="22" t="str">
        <f>IF(DATA!E17=0,"0",DATA!#REF!+DATA!#REF!)</f>
        <v>0</v>
      </c>
      <c r="F15" s="7"/>
      <c r="G15" s="39">
        <f>DATA!D17</f>
        <v>54</v>
      </c>
      <c r="H15" s="42">
        <f t="shared" si="0"/>
        <v>120</v>
      </c>
      <c r="I15" s="39">
        <f>DATA!C17</f>
        <v>0</v>
      </c>
      <c r="J15" s="39">
        <f>DATA!E17</f>
        <v>0</v>
      </c>
      <c r="K15" s="42">
        <f t="shared" si="1"/>
        <v>0</v>
      </c>
      <c r="L15" s="39">
        <f t="shared" si="2"/>
        <v>0</v>
      </c>
      <c r="M15" s="39">
        <f t="shared" si="3"/>
        <v>0</v>
      </c>
      <c r="N15" s="42">
        <f t="shared" si="4"/>
        <v>0</v>
      </c>
      <c r="O15" s="7"/>
      <c r="P15" s="7"/>
      <c r="Q15" s="7"/>
      <c r="R15" s="7"/>
      <c r="S15" s="7"/>
      <c r="T15" s="7"/>
    </row>
    <row r="16" spans="1:20" s="9" customFormat="1" ht="21.95" customHeight="1">
      <c r="A16" s="7">
        <f t="shared" si="5"/>
        <v>11</v>
      </c>
      <c r="B16" s="15" t="str">
        <f>DATA!A18</f>
        <v>11/9/2012</v>
      </c>
      <c r="C16" s="22" t="str">
        <f>IF(DATA!C18=0,"0",DATA!#REF!+DATA!#REF!+DATA!#REF!)</f>
        <v>0</v>
      </c>
      <c r="D16" s="51">
        <f>DATA!B18</f>
        <v>66</v>
      </c>
      <c r="E16" s="22" t="str">
        <f>IF(DATA!E18=0,"0",DATA!#REF!+DATA!#REF!)</f>
        <v>0</v>
      </c>
      <c r="F16" s="7"/>
      <c r="G16" s="39">
        <f>DATA!D18</f>
        <v>54</v>
      </c>
      <c r="H16" s="42">
        <f t="shared" si="0"/>
        <v>120</v>
      </c>
      <c r="I16" s="39">
        <f>DATA!C18</f>
        <v>0</v>
      </c>
      <c r="J16" s="39">
        <f>DATA!E18</f>
        <v>0</v>
      </c>
      <c r="K16" s="42">
        <f t="shared" si="1"/>
        <v>0</v>
      </c>
      <c r="L16" s="39">
        <f t="shared" si="2"/>
        <v>0</v>
      </c>
      <c r="M16" s="39">
        <f t="shared" si="3"/>
        <v>0</v>
      </c>
      <c r="N16" s="42">
        <f t="shared" si="4"/>
        <v>0</v>
      </c>
      <c r="O16" s="7"/>
      <c r="P16" s="7"/>
      <c r="Q16" s="7"/>
      <c r="R16" s="7"/>
      <c r="S16" s="7"/>
      <c r="T16" s="7"/>
    </row>
    <row r="17" spans="1:20" s="9" customFormat="1" ht="21.95" customHeight="1">
      <c r="A17" s="7">
        <f t="shared" si="5"/>
        <v>12</v>
      </c>
      <c r="B17" s="15" t="str">
        <f>DATA!A19</f>
        <v>12/9/2012</v>
      </c>
      <c r="C17" s="22" t="e">
        <f>IF(DATA!C19=0,"0",DATA!#REF!+DATA!#REF!+DATA!#REF!)</f>
        <v>#REF!</v>
      </c>
      <c r="D17" s="51">
        <f>DATA!B19</f>
        <v>66</v>
      </c>
      <c r="E17" s="22" t="e">
        <f>IF(DATA!E19=0,"0",DATA!#REF!+DATA!#REF!)</f>
        <v>#REF!</v>
      </c>
      <c r="F17" s="7"/>
      <c r="G17" s="39">
        <f>DATA!D19</f>
        <v>54</v>
      </c>
      <c r="H17" s="42">
        <f t="shared" si="0"/>
        <v>120</v>
      </c>
      <c r="I17" s="39">
        <f>DATA!C19</f>
        <v>51</v>
      </c>
      <c r="J17" s="39">
        <f>DATA!E19</f>
        <v>42</v>
      </c>
      <c r="K17" s="42">
        <f t="shared" si="1"/>
        <v>93</v>
      </c>
      <c r="L17" s="39">
        <f t="shared" si="2"/>
        <v>51</v>
      </c>
      <c r="M17" s="39">
        <f t="shared" si="3"/>
        <v>42</v>
      </c>
      <c r="N17" s="42">
        <f t="shared" si="4"/>
        <v>93</v>
      </c>
      <c r="O17" s="7"/>
      <c r="P17" s="7"/>
      <c r="Q17" s="7"/>
      <c r="R17" s="7"/>
      <c r="S17" s="7"/>
      <c r="T17" s="7"/>
    </row>
    <row r="18" spans="1:20" s="9" customFormat="1" ht="21.95" customHeight="1">
      <c r="A18" s="7">
        <f t="shared" si="5"/>
        <v>13</v>
      </c>
      <c r="B18" s="15" t="str">
        <f>DATA!A20</f>
        <v>13/9/2012</v>
      </c>
      <c r="C18" s="22" t="e">
        <f>IF(DATA!C20=0,"0",DATA!#REF!+DATA!#REF!+DATA!#REF!)</f>
        <v>#REF!</v>
      </c>
      <c r="D18" s="51">
        <f>DATA!B20</f>
        <v>66</v>
      </c>
      <c r="E18" s="22" t="e">
        <f>IF(DATA!E20=0,"0",DATA!#REF!+DATA!#REF!)</f>
        <v>#REF!</v>
      </c>
      <c r="F18" s="7"/>
      <c r="G18" s="39">
        <f>DATA!D20</f>
        <v>54</v>
      </c>
      <c r="H18" s="42">
        <f t="shared" si="0"/>
        <v>120</v>
      </c>
      <c r="I18" s="39">
        <f>DATA!C20</f>
        <v>55</v>
      </c>
      <c r="J18" s="39">
        <f>DATA!E20</f>
        <v>47</v>
      </c>
      <c r="K18" s="42">
        <f t="shared" si="1"/>
        <v>102</v>
      </c>
      <c r="L18" s="39">
        <f t="shared" si="2"/>
        <v>55</v>
      </c>
      <c r="M18" s="39">
        <f t="shared" si="3"/>
        <v>47</v>
      </c>
      <c r="N18" s="42">
        <f t="shared" si="4"/>
        <v>102</v>
      </c>
      <c r="O18" s="7"/>
      <c r="P18" s="7"/>
      <c r="Q18" s="7"/>
      <c r="R18" s="7"/>
      <c r="S18" s="7"/>
      <c r="T18" s="7"/>
    </row>
    <row r="19" spans="1:20" s="9" customFormat="1" ht="21.95" customHeight="1">
      <c r="A19" s="7">
        <f t="shared" si="5"/>
        <v>14</v>
      </c>
      <c r="B19" s="15" t="str">
        <f>DATA!A21</f>
        <v>14/9/2012</v>
      </c>
      <c r="C19" s="22" t="e">
        <f>IF(DATA!C21=0,"0",DATA!#REF!+DATA!#REF!+DATA!#REF!)</f>
        <v>#REF!</v>
      </c>
      <c r="D19" s="51">
        <f>DATA!B21</f>
        <v>66</v>
      </c>
      <c r="E19" s="22" t="e">
        <f>IF(DATA!E21=0,"0",DATA!#REF!+DATA!#REF!)</f>
        <v>#REF!</v>
      </c>
      <c r="F19" s="7"/>
      <c r="G19" s="39">
        <f>DATA!D21</f>
        <v>54</v>
      </c>
      <c r="H19" s="42">
        <f t="shared" si="0"/>
        <v>120</v>
      </c>
      <c r="I19" s="39">
        <f>DATA!C21</f>
        <v>61</v>
      </c>
      <c r="J19" s="39">
        <f>DATA!E21</f>
        <v>52</v>
      </c>
      <c r="K19" s="42">
        <f t="shared" si="1"/>
        <v>113</v>
      </c>
      <c r="L19" s="39">
        <f t="shared" si="2"/>
        <v>61</v>
      </c>
      <c r="M19" s="39">
        <f t="shared" si="3"/>
        <v>52</v>
      </c>
      <c r="N19" s="42">
        <f t="shared" si="4"/>
        <v>113</v>
      </c>
      <c r="O19" s="7"/>
      <c r="P19" s="7"/>
      <c r="Q19" s="7"/>
      <c r="R19" s="7"/>
      <c r="S19" s="7"/>
      <c r="T19" s="7"/>
    </row>
    <row r="20" spans="1:20" s="9" customFormat="1" ht="21.95" customHeight="1">
      <c r="A20" s="7">
        <f t="shared" si="5"/>
        <v>15</v>
      </c>
      <c r="B20" s="15" t="str">
        <f>DATA!A22</f>
        <v>15/9/2012</v>
      </c>
      <c r="C20" s="22" t="str">
        <f>IF(DATA!C22=0,"0",DATA!#REF!+DATA!#REF!+DATA!#REF!)</f>
        <v>0</v>
      </c>
      <c r="D20" s="51">
        <f>DATA!B22</f>
        <v>66</v>
      </c>
      <c r="E20" s="22" t="str">
        <f>IF(DATA!E22=0,"0",DATA!#REF!+DATA!#REF!)</f>
        <v>0</v>
      </c>
      <c r="F20" s="7"/>
      <c r="G20" s="39">
        <f>DATA!D22</f>
        <v>54</v>
      </c>
      <c r="H20" s="42">
        <f t="shared" si="0"/>
        <v>120</v>
      </c>
      <c r="I20" s="39">
        <f>DATA!C22</f>
        <v>0</v>
      </c>
      <c r="J20" s="39">
        <f>DATA!E22</f>
        <v>0</v>
      </c>
      <c r="K20" s="42">
        <f t="shared" si="1"/>
        <v>0</v>
      </c>
      <c r="L20" s="39">
        <f t="shared" si="2"/>
        <v>0</v>
      </c>
      <c r="M20" s="39">
        <f t="shared" si="3"/>
        <v>0</v>
      </c>
      <c r="N20" s="42">
        <f t="shared" si="4"/>
        <v>0</v>
      </c>
      <c r="O20" s="7"/>
      <c r="P20" s="7"/>
      <c r="Q20" s="7"/>
      <c r="R20" s="7"/>
      <c r="S20" s="7"/>
      <c r="T20" s="7"/>
    </row>
    <row r="21" spans="1:20" s="9" customFormat="1" ht="21.95" customHeight="1">
      <c r="A21" s="102" t="s">
        <v>6</v>
      </c>
      <c r="B21" s="103"/>
      <c r="C21" s="42" t="e">
        <f>SUM(C6:C20)</f>
        <v>#REF!</v>
      </c>
      <c r="D21" s="42">
        <f>SUM(D6:D20)</f>
        <v>924</v>
      </c>
      <c r="E21" s="42" t="e">
        <f t="shared" ref="E21:F21" si="6">SUM(E6:G20)</f>
        <v>#REF!</v>
      </c>
      <c r="F21" s="42">
        <f t="shared" si="6"/>
        <v>2436</v>
      </c>
      <c r="G21" s="42">
        <f>SUM(G6:G20)</f>
        <v>756</v>
      </c>
      <c r="H21" s="42">
        <f>SUM(H6:H20)</f>
        <v>1680</v>
      </c>
      <c r="I21" s="42">
        <f t="shared" ref="I21:N21" si="7">SUM(I6:I20)</f>
        <v>279</v>
      </c>
      <c r="J21" s="42">
        <f t="shared" si="7"/>
        <v>240</v>
      </c>
      <c r="K21" s="42">
        <f t="shared" si="7"/>
        <v>519</v>
      </c>
      <c r="L21" s="42">
        <f t="shared" si="7"/>
        <v>279</v>
      </c>
      <c r="M21" s="42">
        <f t="shared" si="7"/>
        <v>240</v>
      </c>
      <c r="N21" s="42">
        <f t="shared" si="7"/>
        <v>519</v>
      </c>
      <c r="O21" s="7"/>
      <c r="P21" s="7"/>
      <c r="Q21" s="7"/>
      <c r="R21" s="7"/>
      <c r="S21" s="7"/>
      <c r="T21" s="7"/>
    </row>
  </sheetData>
  <sheetProtection password="DD89" sheet="1" objects="1" scenarios="1" selectLockedCells="1" selectUnlockedCells="1"/>
  <protectedRanges>
    <protectedRange sqref="D6:G20" name="Range2"/>
  </protectedRanges>
  <mergeCells count="21">
    <mergeCell ref="A21:B21"/>
    <mergeCell ref="O3:T3"/>
    <mergeCell ref="O4:Q4"/>
    <mergeCell ref="A1:T1"/>
    <mergeCell ref="I3:K3"/>
    <mergeCell ref="L3:N3"/>
    <mergeCell ref="C4:C5"/>
    <mergeCell ref="E4:E5"/>
    <mergeCell ref="H4:H5"/>
    <mergeCell ref="I4:I5"/>
    <mergeCell ref="J4:J5"/>
    <mergeCell ref="K4:K5"/>
    <mergeCell ref="L4:L5"/>
    <mergeCell ref="M4:M5"/>
    <mergeCell ref="N4:N5"/>
    <mergeCell ref="B3:B5"/>
    <mergeCell ref="A3:A5"/>
    <mergeCell ref="R4:T4"/>
    <mergeCell ref="C3:H3"/>
    <mergeCell ref="D4:D5"/>
    <mergeCell ref="G4:G5"/>
  </mergeCells>
  <pageMargins left="0.70866141732283472" right="0.11811023622047245" top="0.9448818897637796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V59"/>
  <sheetViews>
    <sheetView workbookViewId="0">
      <selection activeCell="F24" sqref="F24"/>
    </sheetView>
  </sheetViews>
  <sheetFormatPr defaultColWidth="5.7109375" defaultRowHeight="12.6" customHeight="1"/>
  <cols>
    <col min="1" max="4" width="5.7109375" style="138" customWidth="1"/>
    <col min="5" max="5" width="8.28515625" style="138" customWidth="1"/>
    <col min="6" max="6" width="13.85546875" style="138" customWidth="1"/>
    <col min="7" max="7" width="9.7109375" style="138" customWidth="1"/>
    <col min="8" max="8" width="10.5703125" style="138" customWidth="1"/>
    <col min="9" max="14" width="5.7109375" style="138" customWidth="1"/>
    <col min="15" max="15" width="7.28515625" style="138" customWidth="1"/>
    <col min="16" max="20" width="5.7109375" style="138" customWidth="1"/>
    <col min="21" max="21" width="5.7109375" style="138" hidden="1" customWidth="1"/>
    <col min="22" max="16384" width="5.7109375" style="138"/>
  </cols>
  <sheetData>
    <row r="1" spans="1:100" ht="15" customHeight="1">
      <c r="B1" s="154" t="s">
        <v>173</v>
      </c>
    </row>
    <row r="2" spans="1:100" ht="15" customHeight="1">
      <c r="B2" s="154" t="s">
        <v>172</v>
      </c>
    </row>
    <row r="3" spans="1:100" ht="15" customHeight="1">
      <c r="E3" s="155" t="s">
        <v>171</v>
      </c>
    </row>
    <row r="4" spans="1:100" ht="15" customHeight="1"/>
    <row r="5" spans="1:100" ht="15" customHeight="1">
      <c r="A5" s="154" t="s">
        <v>170</v>
      </c>
      <c r="D5" s="154"/>
    </row>
    <row r="6" spans="1:100" ht="15" customHeight="1" thickBot="1">
      <c r="A6" s="153" t="s">
        <v>169</v>
      </c>
    </row>
    <row r="7" spans="1:100" ht="15" hidden="1" customHeight="1"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  <c r="J7" s="138">
        <v>9</v>
      </c>
      <c r="K7" s="138">
        <v>10</v>
      </c>
      <c r="L7" s="138">
        <v>11</v>
      </c>
      <c r="M7" s="138">
        <v>12</v>
      </c>
      <c r="N7" s="138">
        <v>13</v>
      </c>
      <c r="O7" s="138">
        <v>14</v>
      </c>
      <c r="P7" s="138">
        <v>15</v>
      </c>
      <c r="Q7" s="138">
        <v>16</v>
      </c>
      <c r="R7" s="138">
        <v>17</v>
      </c>
      <c r="S7" s="138">
        <v>18</v>
      </c>
      <c r="T7" s="138">
        <v>19</v>
      </c>
      <c r="U7" s="138">
        <v>20</v>
      </c>
      <c r="V7" s="138">
        <v>21</v>
      </c>
      <c r="W7" s="138">
        <v>22</v>
      </c>
      <c r="X7" s="138">
        <v>23</v>
      </c>
      <c r="Y7" s="138">
        <v>24</v>
      </c>
      <c r="Z7" s="138">
        <v>25</v>
      </c>
      <c r="AA7" s="138">
        <v>26</v>
      </c>
      <c r="AB7" s="138">
        <v>27</v>
      </c>
      <c r="AC7" s="138">
        <v>28</v>
      </c>
      <c r="AD7" s="138">
        <v>29</v>
      </c>
      <c r="AE7" s="138">
        <v>30</v>
      </c>
      <c r="AF7" s="138">
        <v>31</v>
      </c>
      <c r="AG7" s="138">
        <v>32</v>
      </c>
      <c r="AH7" s="138">
        <v>33</v>
      </c>
      <c r="AI7" s="138">
        <v>34</v>
      </c>
      <c r="AJ7" s="138">
        <v>35</v>
      </c>
      <c r="AK7" s="138">
        <v>36</v>
      </c>
      <c r="AL7" s="138">
        <v>37</v>
      </c>
      <c r="AM7" s="138">
        <v>38</v>
      </c>
      <c r="AN7" s="138">
        <v>39</v>
      </c>
      <c r="AO7" s="138">
        <v>40</v>
      </c>
      <c r="AP7" s="138">
        <v>41</v>
      </c>
      <c r="AQ7" s="138">
        <v>42</v>
      </c>
      <c r="AR7" s="138">
        <v>43</v>
      </c>
      <c r="AS7" s="138">
        <v>44</v>
      </c>
      <c r="AT7" s="138">
        <v>45</v>
      </c>
      <c r="AU7" s="138">
        <v>46</v>
      </c>
      <c r="AV7" s="138">
        <v>47</v>
      </c>
      <c r="AW7" s="138">
        <v>48</v>
      </c>
      <c r="AX7" s="138">
        <v>49</v>
      </c>
      <c r="AY7" s="138">
        <v>50</v>
      </c>
      <c r="AZ7" s="138">
        <v>51</v>
      </c>
      <c r="BA7" s="138">
        <v>52</v>
      </c>
      <c r="BB7" s="138">
        <v>53</v>
      </c>
      <c r="BC7" s="138">
        <v>54</v>
      </c>
      <c r="BD7" s="138">
        <v>55</v>
      </c>
      <c r="BE7" s="138">
        <v>56</v>
      </c>
      <c r="BF7" s="138">
        <v>57</v>
      </c>
      <c r="BG7" s="138">
        <v>58</v>
      </c>
      <c r="BH7" s="138">
        <v>59</v>
      </c>
      <c r="BI7" s="138">
        <v>60</v>
      </c>
      <c r="BJ7" s="138">
        <v>61</v>
      </c>
      <c r="BK7" s="138">
        <v>62</v>
      </c>
      <c r="BL7" s="138">
        <v>63</v>
      </c>
      <c r="BM7" s="138">
        <v>64</v>
      </c>
      <c r="BN7" s="138">
        <v>65</v>
      </c>
      <c r="BO7" s="138">
        <v>66</v>
      </c>
      <c r="BP7" s="138">
        <v>67</v>
      </c>
      <c r="BQ7" s="138">
        <v>68</v>
      </c>
      <c r="BR7" s="138">
        <v>69</v>
      </c>
      <c r="BS7" s="138">
        <v>70</v>
      </c>
      <c r="BT7" s="138">
        <v>71</v>
      </c>
      <c r="BU7" s="138">
        <v>72</v>
      </c>
      <c r="BV7" s="138">
        <v>73</v>
      </c>
      <c r="BW7" s="138">
        <v>74</v>
      </c>
      <c r="BX7" s="138">
        <v>75</v>
      </c>
      <c r="BY7" s="138">
        <v>76</v>
      </c>
      <c r="BZ7" s="138">
        <v>77</v>
      </c>
      <c r="CA7" s="138">
        <v>78</v>
      </c>
      <c r="CB7" s="138">
        <v>79</v>
      </c>
      <c r="CC7" s="138">
        <v>80</v>
      </c>
      <c r="CD7" s="138">
        <v>81</v>
      </c>
      <c r="CE7" s="138">
        <v>82</v>
      </c>
      <c r="CF7" s="138">
        <v>83</v>
      </c>
      <c r="CG7" s="138">
        <v>84</v>
      </c>
      <c r="CH7" s="138">
        <v>85</v>
      </c>
      <c r="CI7" s="138">
        <v>86</v>
      </c>
      <c r="CJ7" s="138">
        <v>87</v>
      </c>
      <c r="CK7" s="138">
        <v>88</v>
      </c>
      <c r="CL7" s="138">
        <v>89</v>
      </c>
      <c r="CM7" s="138">
        <v>90</v>
      </c>
      <c r="CN7" s="138">
        <v>91</v>
      </c>
      <c r="CO7" s="138">
        <v>92</v>
      </c>
      <c r="CP7" s="138">
        <v>93</v>
      </c>
      <c r="CQ7" s="138">
        <v>94</v>
      </c>
      <c r="CR7" s="138">
        <v>95</v>
      </c>
      <c r="CS7" s="138">
        <v>96</v>
      </c>
      <c r="CT7" s="138">
        <v>97</v>
      </c>
      <c r="CU7" s="138">
        <v>98</v>
      </c>
      <c r="CV7" s="138">
        <v>99</v>
      </c>
    </row>
    <row r="8" spans="1:100" ht="21.75" hidden="1" customHeight="1">
      <c r="B8" s="152" t="s">
        <v>168</v>
      </c>
      <c r="C8" s="152" t="s">
        <v>167</v>
      </c>
      <c r="D8" s="152" t="s">
        <v>166</v>
      </c>
      <c r="E8" s="152" t="s">
        <v>165</v>
      </c>
      <c r="F8" s="152" t="s">
        <v>164</v>
      </c>
      <c r="G8" s="152" t="s">
        <v>163</v>
      </c>
      <c r="H8" s="152" t="s">
        <v>162</v>
      </c>
      <c r="I8" s="152" t="s">
        <v>161</v>
      </c>
      <c r="J8" s="152" t="s">
        <v>160</v>
      </c>
      <c r="K8" s="152" t="s">
        <v>159</v>
      </c>
      <c r="L8" s="152" t="s">
        <v>158</v>
      </c>
      <c r="M8" s="152" t="s">
        <v>157</v>
      </c>
      <c r="N8" s="152" t="s">
        <v>156</v>
      </c>
      <c r="O8" s="152" t="s">
        <v>155</v>
      </c>
      <c r="P8" s="152" t="s">
        <v>154</v>
      </c>
      <c r="Q8" s="152" t="s">
        <v>153</v>
      </c>
      <c r="R8" s="152" t="s">
        <v>152</v>
      </c>
      <c r="S8" s="152" t="s">
        <v>151</v>
      </c>
      <c r="T8" s="152" t="s">
        <v>150</v>
      </c>
      <c r="U8" s="152" t="s">
        <v>149</v>
      </c>
      <c r="V8" s="152" t="s">
        <v>148</v>
      </c>
      <c r="W8" s="152" t="s">
        <v>147</v>
      </c>
      <c r="X8" s="152" t="s">
        <v>146</v>
      </c>
      <c r="Y8" s="152" t="s">
        <v>145</v>
      </c>
      <c r="Z8" s="152" t="s">
        <v>144</v>
      </c>
      <c r="AA8" s="152" t="s">
        <v>143</v>
      </c>
      <c r="AB8" s="152" t="s">
        <v>142</v>
      </c>
      <c r="AC8" s="152" t="s">
        <v>141</v>
      </c>
      <c r="AD8" s="152" t="s">
        <v>140</v>
      </c>
      <c r="AE8" s="152" t="s">
        <v>139</v>
      </c>
      <c r="AF8" s="152" t="s">
        <v>138</v>
      </c>
      <c r="AG8" s="152" t="s">
        <v>137</v>
      </c>
      <c r="AH8" s="152" t="s">
        <v>136</v>
      </c>
      <c r="AI8" s="152" t="s">
        <v>135</v>
      </c>
      <c r="AJ8" s="152" t="s">
        <v>134</v>
      </c>
      <c r="AK8" s="152" t="s">
        <v>133</v>
      </c>
      <c r="AL8" s="152" t="s">
        <v>132</v>
      </c>
      <c r="AM8" s="152" t="s">
        <v>131</v>
      </c>
      <c r="AN8" s="152" t="s">
        <v>130</v>
      </c>
      <c r="AO8" s="152" t="s">
        <v>129</v>
      </c>
      <c r="AP8" s="152" t="s">
        <v>128</v>
      </c>
      <c r="AQ8" s="152" t="s">
        <v>127</v>
      </c>
      <c r="AR8" s="152" t="s">
        <v>126</v>
      </c>
      <c r="AS8" s="152" t="s">
        <v>125</v>
      </c>
      <c r="AT8" s="152" t="s">
        <v>124</v>
      </c>
      <c r="AU8" s="152" t="s">
        <v>123</v>
      </c>
      <c r="AV8" s="152" t="s">
        <v>122</v>
      </c>
      <c r="AW8" s="152" t="s">
        <v>121</v>
      </c>
      <c r="AX8" s="152" t="s">
        <v>120</v>
      </c>
      <c r="AY8" s="152" t="s">
        <v>119</v>
      </c>
      <c r="AZ8" s="152" t="s">
        <v>118</v>
      </c>
      <c r="BA8" s="152" t="s">
        <v>117</v>
      </c>
      <c r="BB8" s="152" t="s">
        <v>116</v>
      </c>
      <c r="BC8" s="152" t="s">
        <v>115</v>
      </c>
      <c r="BD8" s="152" t="s">
        <v>114</v>
      </c>
      <c r="BE8" s="152" t="s">
        <v>113</v>
      </c>
      <c r="BF8" s="152" t="s">
        <v>112</v>
      </c>
      <c r="BG8" s="152" t="s">
        <v>111</v>
      </c>
      <c r="BH8" s="152" t="s">
        <v>110</v>
      </c>
      <c r="BI8" s="152" t="s">
        <v>109</v>
      </c>
      <c r="BJ8" s="152" t="s">
        <v>108</v>
      </c>
      <c r="BK8" s="152" t="s">
        <v>107</v>
      </c>
      <c r="BL8" s="152" t="s">
        <v>106</v>
      </c>
      <c r="BM8" s="152" t="s">
        <v>105</v>
      </c>
      <c r="BN8" s="152" t="s">
        <v>104</v>
      </c>
      <c r="BO8" s="152" t="s">
        <v>103</v>
      </c>
      <c r="BP8" s="152" t="s">
        <v>102</v>
      </c>
      <c r="BQ8" s="152" t="s">
        <v>101</v>
      </c>
      <c r="BR8" s="152" t="s">
        <v>100</v>
      </c>
      <c r="BS8" s="152" t="s">
        <v>99</v>
      </c>
      <c r="BT8" s="152" t="s">
        <v>98</v>
      </c>
      <c r="BU8" s="152" t="s">
        <v>97</v>
      </c>
      <c r="BV8" s="152" t="s">
        <v>96</v>
      </c>
      <c r="BW8" s="152" t="s">
        <v>95</v>
      </c>
      <c r="BX8" s="152" t="s">
        <v>94</v>
      </c>
      <c r="BY8" s="152" t="s">
        <v>93</v>
      </c>
      <c r="BZ8" s="152" t="s">
        <v>92</v>
      </c>
      <c r="CA8" s="152" t="s">
        <v>91</v>
      </c>
      <c r="CB8" s="152" t="s">
        <v>90</v>
      </c>
      <c r="CC8" s="152" t="s">
        <v>89</v>
      </c>
      <c r="CD8" s="152" t="s">
        <v>88</v>
      </c>
      <c r="CE8" s="152" t="s">
        <v>87</v>
      </c>
      <c r="CF8" s="152" t="s">
        <v>86</v>
      </c>
      <c r="CG8" s="152" t="s">
        <v>85</v>
      </c>
      <c r="CH8" s="152" t="s">
        <v>84</v>
      </c>
      <c r="CI8" s="152" t="s">
        <v>83</v>
      </c>
      <c r="CJ8" s="152" t="s">
        <v>82</v>
      </c>
      <c r="CK8" s="152" t="s">
        <v>81</v>
      </c>
      <c r="CL8" s="152" t="s">
        <v>80</v>
      </c>
      <c r="CM8" s="152" t="s">
        <v>79</v>
      </c>
      <c r="CN8" s="152" t="s">
        <v>78</v>
      </c>
      <c r="CO8" s="152" t="s">
        <v>77</v>
      </c>
      <c r="CP8" s="152" t="s">
        <v>76</v>
      </c>
      <c r="CQ8" s="152" t="s">
        <v>75</v>
      </c>
      <c r="CR8" s="152" t="s">
        <v>74</v>
      </c>
      <c r="CS8" s="152" t="s">
        <v>73</v>
      </c>
      <c r="CT8" s="152" t="s">
        <v>72</v>
      </c>
      <c r="CU8" s="152" t="s">
        <v>71</v>
      </c>
      <c r="CV8" s="152" t="s">
        <v>70</v>
      </c>
    </row>
    <row r="9" spans="1:100" ht="15" hidden="1" customHeight="1">
      <c r="E9" s="151">
        <f>INT(F13/100000)</f>
        <v>0</v>
      </c>
      <c r="F9" s="150">
        <f>INT(F13/1000-E9*100)</f>
        <v>1</v>
      </c>
      <c r="G9" s="150">
        <f>INT(F13/100-E9*1000-F9*10)</f>
        <v>1</v>
      </c>
      <c r="H9" s="150">
        <f>INT(F13-E9*100000-F9*1000-G9*100)</f>
        <v>16</v>
      </c>
      <c r="I9" s="150">
        <f>IF(AND(G9=0,H9=0),1,2)</f>
        <v>2</v>
      </c>
      <c r="J9" s="149">
        <f>IF(OR(I9=1,I10=3),5,6)</f>
        <v>6</v>
      </c>
    </row>
    <row r="10" spans="1:100" ht="15" hidden="1" customHeight="1">
      <c r="E10" s="148" t="str">
        <f>IF(E9=0,"",LOOKUP(E9,B7:CV7,B8:CV8))</f>
        <v/>
      </c>
      <c r="F10" s="147" t="str">
        <f>IF(F9=0,"",LOOKUP(F9,B7:CV7,B8:CV8))</f>
        <v>One</v>
      </c>
      <c r="G10" s="147" t="str">
        <f>IF(G9=0,"",LOOKUP(G9,B7:J7,B8:J8))</f>
        <v>One</v>
      </c>
      <c r="H10" s="147" t="str">
        <f>IF(H9=0,"",LOOKUP(H9,B7:CV7,B8:CV8))</f>
        <v>Sixteen</v>
      </c>
      <c r="I10" s="147">
        <f>IF(H9=0,3,4)</f>
        <v>4</v>
      </c>
      <c r="J10" s="146"/>
    </row>
    <row r="11" spans="1:100" ht="15" hidden="1" customHeight="1">
      <c r="E11" s="145" t="str">
        <f>IF(E9&gt;1," Lakhs ",IF(E9&gt;0," Lakh ",""))</f>
        <v/>
      </c>
      <c r="F11" s="144" t="str">
        <f>IF(F9&gt;0," Thousand ","")</f>
        <v xml:space="preserve"> Thousand </v>
      </c>
      <c r="G11" s="144" t="str">
        <f>IF(G9&gt;0," Hundred ","")</f>
        <v xml:space="preserve"> Hundred </v>
      </c>
      <c r="H11" s="144"/>
      <c r="I11" s="144"/>
      <c r="J11" s="143"/>
    </row>
    <row r="12" spans="1:100" ht="15" hidden="1" customHeight="1" thickBot="1"/>
    <row r="13" spans="1:100" ht="35.25" customHeight="1" thickTop="1" thickBot="1">
      <c r="F13" s="156">
        <f>'BILL IX,X'!E37</f>
        <v>1116</v>
      </c>
      <c r="G13" s="141" t="str">
        <f>U13</f>
        <v>One Thousand One Hundred and Sixteen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39"/>
      <c r="U13" s="138" t="str">
        <f>IF(F13=0,"Zero",IF(F13&gt;0,TRIM(CONCATENATE(E10,E11,F10,F11,G10,G11,IF(AND(F13&gt;100,J9=6)," and ",""),H10)),""))</f>
        <v>One Thousand One Hundred and Sixteen</v>
      </c>
    </row>
    <row r="14" spans="1:100" ht="12.6" customHeight="1" thickTop="1"/>
    <row r="15" spans="1:100" ht="12.6" hidden="1" customHeight="1"/>
    <row r="16" spans="1:100" ht="12.6" hidden="1" customHeight="1"/>
    <row r="17" spans="2:100" ht="15" hidden="1" customHeight="1">
      <c r="B17" s="138">
        <v>1</v>
      </c>
      <c r="C17" s="138">
        <v>2</v>
      </c>
      <c r="D17" s="138">
        <v>3</v>
      </c>
      <c r="E17" s="138">
        <v>4</v>
      </c>
      <c r="F17" s="138">
        <v>5</v>
      </c>
      <c r="G17" s="138">
        <v>6</v>
      </c>
      <c r="H17" s="138">
        <v>7</v>
      </c>
      <c r="I17" s="138">
        <v>8</v>
      </c>
      <c r="J17" s="138">
        <v>9</v>
      </c>
      <c r="K17" s="138">
        <v>10</v>
      </c>
      <c r="L17" s="138">
        <v>11</v>
      </c>
      <c r="M17" s="138">
        <v>12</v>
      </c>
      <c r="N17" s="138">
        <v>13</v>
      </c>
      <c r="O17" s="138">
        <v>14</v>
      </c>
      <c r="P17" s="138">
        <v>15</v>
      </c>
      <c r="Q17" s="138">
        <v>16</v>
      </c>
      <c r="R17" s="138">
        <v>17</v>
      </c>
      <c r="S17" s="138">
        <v>18</v>
      </c>
      <c r="T17" s="138">
        <v>19</v>
      </c>
      <c r="U17" s="138">
        <v>20</v>
      </c>
      <c r="V17" s="138">
        <v>21</v>
      </c>
      <c r="W17" s="138">
        <v>22</v>
      </c>
      <c r="X17" s="138">
        <v>23</v>
      </c>
      <c r="Y17" s="138">
        <v>24</v>
      </c>
      <c r="Z17" s="138">
        <v>25</v>
      </c>
      <c r="AA17" s="138">
        <v>26</v>
      </c>
      <c r="AB17" s="138">
        <v>27</v>
      </c>
      <c r="AC17" s="138">
        <v>28</v>
      </c>
      <c r="AD17" s="138">
        <v>29</v>
      </c>
      <c r="AE17" s="138">
        <v>30</v>
      </c>
      <c r="AF17" s="138">
        <v>31</v>
      </c>
      <c r="AG17" s="138">
        <v>32</v>
      </c>
      <c r="AH17" s="138">
        <v>33</v>
      </c>
      <c r="AI17" s="138">
        <v>34</v>
      </c>
      <c r="AJ17" s="138">
        <v>35</v>
      </c>
      <c r="AK17" s="138">
        <v>36</v>
      </c>
      <c r="AL17" s="138">
        <v>37</v>
      </c>
      <c r="AM17" s="138">
        <v>38</v>
      </c>
      <c r="AN17" s="138">
        <v>39</v>
      </c>
      <c r="AO17" s="138">
        <v>40</v>
      </c>
      <c r="AP17" s="138">
        <v>41</v>
      </c>
      <c r="AQ17" s="138">
        <v>42</v>
      </c>
      <c r="AR17" s="138">
        <v>43</v>
      </c>
      <c r="AS17" s="138">
        <v>44</v>
      </c>
      <c r="AT17" s="138">
        <v>45</v>
      </c>
      <c r="AU17" s="138">
        <v>46</v>
      </c>
      <c r="AV17" s="138">
        <v>47</v>
      </c>
      <c r="AW17" s="138">
        <v>48</v>
      </c>
      <c r="AX17" s="138">
        <v>49</v>
      </c>
      <c r="AY17" s="138">
        <v>50</v>
      </c>
      <c r="AZ17" s="138">
        <v>51</v>
      </c>
      <c r="BA17" s="138">
        <v>52</v>
      </c>
      <c r="BB17" s="138">
        <v>53</v>
      </c>
      <c r="BC17" s="138">
        <v>54</v>
      </c>
      <c r="BD17" s="138">
        <v>55</v>
      </c>
      <c r="BE17" s="138">
        <v>56</v>
      </c>
      <c r="BF17" s="138">
        <v>57</v>
      </c>
      <c r="BG17" s="138">
        <v>58</v>
      </c>
      <c r="BH17" s="138">
        <v>59</v>
      </c>
      <c r="BI17" s="138">
        <v>60</v>
      </c>
      <c r="BJ17" s="138">
        <v>61</v>
      </c>
      <c r="BK17" s="138">
        <v>62</v>
      </c>
      <c r="BL17" s="138">
        <v>63</v>
      </c>
      <c r="BM17" s="138">
        <v>64</v>
      </c>
      <c r="BN17" s="138">
        <v>65</v>
      </c>
      <c r="BO17" s="138">
        <v>66</v>
      </c>
      <c r="BP17" s="138">
        <v>67</v>
      </c>
      <c r="BQ17" s="138">
        <v>68</v>
      </c>
      <c r="BR17" s="138">
        <v>69</v>
      </c>
      <c r="BS17" s="138">
        <v>70</v>
      </c>
      <c r="BT17" s="138">
        <v>71</v>
      </c>
      <c r="BU17" s="138">
        <v>72</v>
      </c>
      <c r="BV17" s="138">
        <v>73</v>
      </c>
      <c r="BW17" s="138">
        <v>74</v>
      </c>
      <c r="BX17" s="138">
        <v>75</v>
      </c>
      <c r="BY17" s="138">
        <v>76</v>
      </c>
      <c r="BZ17" s="138">
        <v>77</v>
      </c>
      <c r="CA17" s="138">
        <v>78</v>
      </c>
      <c r="CB17" s="138">
        <v>79</v>
      </c>
      <c r="CC17" s="138">
        <v>80</v>
      </c>
      <c r="CD17" s="138">
        <v>81</v>
      </c>
      <c r="CE17" s="138">
        <v>82</v>
      </c>
      <c r="CF17" s="138">
        <v>83</v>
      </c>
      <c r="CG17" s="138">
        <v>84</v>
      </c>
      <c r="CH17" s="138">
        <v>85</v>
      </c>
      <c r="CI17" s="138">
        <v>86</v>
      </c>
      <c r="CJ17" s="138">
        <v>87</v>
      </c>
      <c r="CK17" s="138">
        <v>88</v>
      </c>
      <c r="CL17" s="138">
        <v>89</v>
      </c>
      <c r="CM17" s="138">
        <v>90</v>
      </c>
      <c r="CN17" s="138">
        <v>91</v>
      </c>
      <c r="CO17" s="138">
        <v>92</v>
      </c>
      <c r="CP17" s="138">
        <v>93</v>
      </c>
      <c r="CQ17" s="138">
        <v>94</v>
      </c>
      <c r="CR17" s="138">
        <v>95</v>
      </c>
      <c r="CS17" s="138">
        <v>96</v>
      </c>
      <c r="CT17" s="138">
        <v>97</v>
      </c>
      <c r="CU17" s="138">
        <v>98</v>
      </c>
      <c r="CV17" s="138">
        <v>99</v>
      </c>
    </row>
    <row r="18" spans="2:100" ht="21.75" hidden="1" customHeight="1">
      <c r="B18" s="152" t="s">
        <v>168</v>
      </c>
      <c r="C18" s="152" t="s">
        <v>167</v>
      </c>
      <c r="D18" s="152" t="s">
        <v>166</v>
      </c>
      <c r="E18" s="152" t="s">
        <v>165</v>
      </c>
      <c r="F18" s="152" t="s">
        <v>164</v>
      </c>
      <c r="G18" s="152" t="s">
        <v>163</v>
      </c>
      <c r="H18" s="152" t="s">
        <v>162</v>
      </c>
      <c r="I18" s="152" t="s">
        <v>161</v>
      </c>
      <c r="J18" s="152" t="s">
        <v>160</v>
      </c>
      <c r="K18" s="152" t="s">
        <v>159</v>
      </c>
      <c r="L18" s="152" t="s">
        <v>158</v>
      </c>
      <c r="M18" s="152" t="s">
        <v>157</v>
      </c>
      <c r="N18" s="152" t="s">
        <v>156</v>
      </c>
      <c r="O18" s="152" t="s">
        <v>155</v>
      </c>
      <c r="P18" s="152" t="s">
        <v>154</v>
      </c>
      <c r="Q18" s="152" t="s">
        <v>153</v>
      </c>
      <c r="R18" s="152" t="s">
        <v>152</v>
      </c>
      <c r="S18" s="152" t="s">
        <v>151</v>
      </c>
      <c r="T18" s="152" t="s">
        <v>150</v>
      </c>
      <c r="U18" s="138" t="s">
        <v>149</v>
      </c>
      <c r="V18" s="138" t="s">
        <v>148</v>
      </c>
      <c r="W18" s="152" t="s">
        <v>147</v>
      </c>
      <c r="X18" s="152" t="s">
        <v>146</v>
      </c>
      <c r="Y18" s="152" t="s">
        <v>145</v>
      </c>
      <c r="Z18" s="152" t="s">
        <v>144</v>
      </c>
      <c r="AA18" s="152" t="s">
        <v>143</v>
      </c>
      <c r="AB18" s="152" t="s">
        <v>142</v>
      </c>
      <c r="AC18" s="152" t="s">
        <v>141</v>
      </c>
      <c r="AD18" s="152" t="s">
        <v>140</v>
      </c>
      <c r="AE18" s="152" t="s">
        <v>139</v>
      </c>
      <c r="AF18" s="152" t="s">
        <v>138</v>
      </c>
      <c r="AG18" s="152" t="s">
        <v>137</v>
      </c>
      <c r="AH18" s="152" t="s">
        <v>136</v>
      </c>
      <c r="AI18" s="152" t="s">
        <v>135</v>
      </c>
      <c r="AJ18" s="152" t="s">
        <v>134</v>
      </c>
      <c r="AK18" s="152" t="s">
        <v>133</v>
      </c>
      <c r="AL18" s="152" t="s">
        <v>132</v>
      </c>
      <c r="AM18" s="152" t="s">
        <v>131</v>
      </c>
      <c r="AN18" s="152" t="s">
        <v>130</v>
      </c>
      <c r="AO18" s="152" t="s">
        <v>129</v>
      </c>
      <c r="AP18" s="152" t="s">
        <v>128</v>
      </c>
      <c r="AQ18" s="152" t="s">
        <v>127</v>
      </c>
      <c r="AR18" s="152" t="s">
        <v>126</v>
      </c>
      <c r="AS18" s="152" t="s">
        <v>125</v>
      </c>
      <c r="AT18" s="152" t="s">
        <v>124</v>
      </c>
      <c r="AU18" s="152" t="s">
        <v>123</v>
      </c>
      <c r="AV18" s="152" t="s">
        <v>122</v>
      </c>
      <c r="AW18" s="152" t="s">
        <v>121</v>
      </c>
      <c r="AX18" s="152" t="s">
        <v>120</v>
      </c>
      <c r="AY18" s="152" t="s">
        <v>119</v>
      </c>
      <c r="AZ18" s="152" t="s">
        <v>118</v>
      </c>
      <c r="BA18" s="152" t="s">
        <v>117</v>
      </c>
      <c r="BB18" s="152" t="s">
        <v>116</v>
      </c>
      <c r="BC18" s="152" t="s">
        <v>115</v>
      </c>
      <c r="BD18" s="152" t="s">
        <v>114</v>
      </c>
      <c r="BE18" s="152" t="s">
        <v>113</v>
      </c>
      <c r="BF18" s="152" t="s">
        <v>112</v>
      </c>
      <c r="BG18" s="152" t="s">
        <v>111</v>
      </c>
      <c r="BH18" s="152" t="s">
        <v>110</v>
      </c>
      <c r="BI18" s="152" t="s">
        <v>109</v>
      </c>
      <c r="BJ18" s="152" t="s">
        <v>108</v>
      </c>
      <c r="BK18" s="152" t="s">
        <v>107</v>
      </c>
      <c r="BL18" s="152" t="s">
        <v>106</v>
      </c>
      <c r="BM18" s="152" t="s">
        <v>105</v>
      </c>
      <c r="BN18" s="152" t="s">
        <v>104</v>
      </c>
      <c r="BO18" s="152" t="s">
        <v>103</v>
      </c>
      <c r="BP18" s="152" t="s">
        <v>102</v>
      </c>
      <c r="BQ18" s="152" t="s">
        <v>101</v>
      </c>
      <c r="BR18" s="152" t="s">
        <v>100</v>
      </c>
      <c r="BS18" s="152" t="s">
        <v>99</v>
      </c>
      <c r="BT18" s="152" t="s">
        <v>98</v>
      </c>
      <c r="BU18" s="152" t="s">
        <v>97</v>
      </c>
      <c r="BV18" s="152" t="s">
        <v>96</v>
      </c>
      <c r="BW18" s="152" t="s">
        <v>95</v>
      </c>
      <c r="BX18" s="152" t="s">
        <v>94</v>
      </c>
      <c r="BY18" s="152" t="s">
        <v>93</v>
      </c>
      <c r="BZ18" s="152" t="s">
        <v>92</v>
      </c>
      <c r="CA18" s="152" t="s">
        <v>91</v>
      </c>
      <c r="CB18" s="152" t="s">
        <v>90</v>
      </c>
      <c r="CC18" s="152" t="s">
        <v>89</v>
      </c>
      <c r="CD18" s="152" t="s">
        <v>88</v>
      </c>
      <c r="CE18" s="152" t="s">
        <v>87</v>
      </c>
      <c r="CF18" s="152" t="s">
        <v>86</v>
      </c>
      <c r="CG18" s="152" t="s">
        <v>85</v>
      </c>
      <c r="CH18" s="152" t="s">
        <v>84</v>
      </c>
      <c r="CI18" s="152" t="s">
        <v>83</v>
      </c>
      <c r="CJ18" s="152" t="s">
        <v>82</v>
      </c>
      <c r="CK18" s="152" t="s">
        <v>81</v>
      </c>
      <c r="CL18" s="152" t="s">
        <v>80</v>
      </c>
      <c r="CM18" s="152" t="s">
        <v>79</v>
      </c>
      <c r="CN18" s="152" t="s">
        <v>78</v>
      </c>
      <c r="CO18" s="152" t="s">
        <v>77</v>
      </c>
      <c r="CP18" s="152" t="s">
        <v>76</v>
      </c>
      <c r="CQ18" s="152" t="s">
        <v>75</v>
      </c>
      <c r="CR18" s="152" t="s">
        <v>74</v>
      </c>
      <c r="CS18" s="152" t="s">
        <v>73</v>
      </c>
      <c r="CT18" s="152" t="s">
        <v>72</v>
      </c>
      <c r="CU18" s="152" t="s">
        <v>71</v>
      </c>
      <c r="CV18" s="152" t="s">
        <v>70</v>
      </c>
    </row>
    <row r="19" spans="2:100" ht="15" hidden="1" customHeight="1">
      <c r="E19" s="151">
        <f>INT(F23/100000)</f>
        <v>0</v>
      </c>
      <c r="F19" s="150">
        <f>INT(F23/1000-E19*100)</f>
        <v>1</v>
      </c>
      <c r="G19" s="150">
        <f>INT(F23/100-E19*1000-F19*10)</f>
        <v>2</v>
      </c>
      <c r="H19" s="150">
        <f>INT(F23-E19*100000-F19*1000-G19*100)</f>
        <v>97</v>
      </c>
      <c r="I19" s="150">
        <f>IF(AND(G19=0,H19=0),1,2)</f>
        <v>2</v>
      </c>
      <c r="J19" s="149">
        <f>IF(OR(I19=1,I20=3),5,6)</f>
        <v>6</v>
      </c>
    </row>
    <row r="20" spans="2:100" ht="15" hidden="1" customHeight="1">
      <c r="E20" s="148" t="str">
        <f>IF(E19=0,"",LOOKUP(E19,B17:CV17,B18:CV18))</f>
        <v/>
      </c>
      <c r="F20" s="147" t="str">
        <f>IF(F19=0,"",LOOKUP(F19,B17:CV17,B18:CV18))</f>
        <v>One</v>
      </c>
      <c r="G20" s="147" t="str">
        <f>IF(G19=0,"",LOOKUP(G19,B17:J17,B18:J18))</f>
        <v>Two</v>
      </c>
      <c r="H20" s="147" t="str">
        <f>IF(H19=0,"",LOOKUP(H19,B17:CV17,B18:CV18))</f>
        <v>Ninety seven</v>
      </c>
      <c r="I20" s="147">
        <f>IF(H19=0,3,4)</f>
        <v>4</v>
      </c>
      <c r="J20" s="146"/>
    </row>
    <row r="21" spans="2:100" ht="15" hidden="1" customHeight="1">
      <c r="E21" s="145" t="str">
        <f>IF(E19&gt;1," Lakhs ",IF(E19&gt;0," Lakh ",""))</f>
        <v/>
      </c>
      <c r="F21" s="144" t="str">
        <f>IF(F19&gt;0," Thousand ","")</f>
        <v xml:space="preserve"> Thousand </v>
      </c>
      <c r="G21" s="144" t="str">
        <f>IF(G19&gt;0," Hundred ","")</f>
        <v xml:space="preserve"> Hundred </v>
      </c>
      <c r="H21" s="144"/>
      <c r="I21" s="144"/>
      <c r="J21" s="143"/>
    </row>
    <row r="22" spans="2:100" ht="15" customHeight="1" thickBot="1"/>
    <row r="23" spans="2:100" ht="35.25" customHeight="1" thickTop="1" thickBot="1">
      <c r="F23" s="156">
        <f>'BILL VI TO VIII'!E37</f>
        <v>1297</v>
      </c>
      <c r="G23" s="141" t="str">
        <f>U23</f>
        <v>One Thousand Two Hundred and Ninety seven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39"/>
      <c r="U23" s="138" t="str">
        <f>IF(F23=0,"Zero",IF(F23&gt;0,TRIM(CONCATENATE(E20,E21,F20,F21,G20,G21,IF(AND(F23&gt;100,J19=6)," and ",""),H20)),""))</f>
        <v>One Thousand Two Hundred and Ninety seven</v>
      </c>
    </row>
    <row r="24" spans="2:100" ht="12.6" customHeight="1" thickTop="1"/>
    <row r="25" spans="2:100" ht="15" hidden="1" customHeight="1">
      <c r="B25" s="138">
        <v>1</v>
      </c>
      <c r="C25" s="138">
        <v>2</v>
      </c>
      <c r="D25" s="138">
        <v>3</v>
      </c>
      <c r="E25" s="138">
        <v>4</v>
      </c>
      <c r="F25" s="138">
        <v>5</v>
      </c>
      <c r="G25" s="138">
        <v>6</v>
      </c>
      <c r="H25" s="138">
        <v>7</v>
      </c>
      <c r="I25" s="138">
        <v>8</v>
      </c>
      <c r="J25" s="138">
        <v>9</v>
      </c>
      <c r="K25" s="138">
        <v>10</v>
      </c>
      <c r="L25" s="138">
        <v>11</v>
      </c>
      <c r="M25" s="138">
        <v>12</v>
      </c>
      <c r="N25" s="138">
        <v>13</v>
      </c>
      <c r="O25" s="138">
        <v>14</v>
      </c>
      <c r="P25" s="138">
        <v>15</v>
      </c>
      <c r="Q25" s="138">
        <v>16</v>
      </c>
      <c r="R25" s="138">
        <v>17</v>
      </c>
      <c r="S25" s="138">
        <v>18</v>
      </c>
      <c r="T25" s="138">
        <v>19</v>
      </c>
      <c r="U25" s="138">
        <v>20</v>
      </c>
      <c r="V25" s="138">
        <v>21</v>
      </c>
      <c r="W25" s="138">
        <v>22</v>
      </c>
      <c r="X25" s="138">
        <v>23</v>
      </c>
      <c r="Y25" s="138">
        <v>24</v>
      </c>
      <c r="Z25" s="138">
        <v>25</v>
      </c>
      <c r="AA25" s="138">
        <v>26</v>
      </c>
      <c r="AB25" s="138">
        <v>27</v>
      </c>
      <c r="AC25" s="138">
        <v>28</v>
      </c>
      <c r="AD25" s="138">
        <v>29</v>
      </c>
      <c r="AE25" s="138">
        <v>30</v>
      </c>
      <c r="AF25" s="138">
        <v>31</v>
      </c>
      <c r="AG25" s="138">
        <v>32</v>
      </c>
      <c r="AH25" s="138">
        <v>33</v>
      </c>
      <c r="AI25" s="138">
        <v>34</v>
      </c>
      <c r="AJ25" s="138">
        <v>35</v>
      </c>
      <c r="AK25" s="138">
        <v>36</v>
      </c>
      <c r="AL25" s="138">
        <v>37</v>
      </c>
      <c r="AM25" s="138">
        <v>38</v>
      </c>
      <c r="AN25" s="138">
        <v>39</v>
      </c>
      <c r="AO25" s="138">
        <v>40</v>
      </c>
      <c r="AP25" s="138">
        <v>41</v>
      </c>
      <c r="AQ25" s="138">
        <v>42</v>
      </c>
      <c r="AR25" s="138">
        <v>43</v>
      </c>
      <c r="AS25" s="138">
        <v>44</v>
      </c>
      <c r="AT25" s="138">
        <v>45</v>
      </c>
      <c r="AU25" s="138">
        <v>46</v>
      </c>
      <c r="AV25" s="138">
        <v>47</v>
      </c>
      <c r="AW25" s="138">
        <v>48</v>
      </c>
      <c r="AX25" s="138">
        <v>49</v>
      </c>
      <c r="AY25" s="138">
        <v>50</v>
      </c>
      <c r="AZ25" s="138">
        <v>51</v>
      </c>
      <c r="BA25" s="138">
        <v>52</v>
      </c>
      <c r="BB25" s="138">
        <v>53</v>
      </c>
      <c r="BC25" s="138">
        <v>54</v>
      </c>
      <c r="BD25" s="138">
        <v>55</v>
      </c>
      <c r="BE25" s="138">
        <v>56</v>
      </c>
      <c r="BF25" s="138">
        <v>57</v>
      </c>
      <c r="BG25" s="138">
        <v>58</v>
      </c>
      <c r="BH25" s="138">
        <v>59</v>
      </c>
      <c r="BI25" s="138">
        <v>60</v>
      </c>
      <c r="BJ25" s="138">
        <v>61</v>
      </c>
      <c r="BK25" s="138">
        <v>62</v>
      </c>
      <c r="BL25" s="138">
        <v>63</v>
      </c>
      <c r="BM25" s="138">
        <v>64</v>
      </c>
      <c r="BN25" s="138">
        <v>65</v>
      </c>
      <c r="BO25" s="138">
        <v>66</v>
      </c>
      <c r="BP25" s="138">
        <v>67</v>
      </c>
      <c r="BQ25" s="138">
        <v>68</v>
      </c>
      <c r="BR25" s="138">
        <v>69</v>
      </c>
      <c r="BS25" s="138">
        <v>70</v>
      </c>
      <c r="BT25" s="138">
        <v>71</v>
      </c>
      <c r="BU25" s="138">
        <v>72</v>
      </c>
      <c r="BV25" s="138">
        <v>73</v>
      </c>
      <c r="BW25" s="138">
        <v>74</v>
      </c>
      <c r="BX25" s="138">
        <v>75</v>
      </c>
      <c r="BY25" s="138">
        <v>76</v>
      </c>
      <c r="BZ25" s="138">
        <v>77</v>
      </c>
      <c r="CA25" s="138">
        <v>78</v>
      </c>
      <c r="CB25" s="138">
        <v>79</v>
      </c>
      <c r="CC25" s="138">
        <v>80</v>
      </c>
      <c r="CD25" s="138">
        <v>81</v>
      </c>
      <c r="CE25" s="138">
        <v>82</v>
      </c>
      <c r="CF25" s="138">
        <v>83</v>
      </c>
      <c r="CG25" s="138">
        <v>84</v>
      </c>
      <c r="CH25" s="138">
        <v>85</v>
      </c>
      <c r="CI25" s="138">
        <v>86</v>
      </c>
      <c r="CJ25" s="138">
        <v>87</v>
      </c>
      <c r="CK25" s="138">
        <v>88</v>
      </c>
      <c r="CL25" s="138">
        <v>89</v>
      </c>
      <c r="CM25" s="138">
        <v>90</v>
      </c>
      <c r="CN25" s="138">
        <v>91</v>
      </c>
      <c r="CO25" s="138">
        <v>92</v>
      </c>
      <c r="CP25" s="138">
        <v>93</v>
      </c>
      <c r="CQ25" s="138">
        <v>94</v>
      </c>
      <c r="CR25" s="138">
        <v>95</v>
      </c>
      <c r="CS25" s="138">
        <v>96</v>
      </c>
      <c r="CT25" s="138">
        <v>97</v>
      </c>
      <c r="CU25" s="138">
        <v>98</v>
      </c>
      <c r="CV25" s="138">
        <v>99</v>
      </c>
    </row>
    <row r="26" spans="2:100" ht="21.75" hidden="1" customHeight="1">
      <c r="B26" s="152" t="s">
        <v>168</v>
      </c>
      <c r="C26" s="152" t="s">
        <v>167</v>
      </c>
      <c r="D26" s="152" t="s">
        <v>166</v>
      </c>
      <c r="E26" s="152" t="s">
        <v>165</v>
      </c>
      <c r="F26" s="152" t="s">
        <v>164</v>
      </c>
      <c r="G26" s="152" t="s">
        <v>163</v>
      </c>
      <c r="H26" s="152" t="s">
        <v>162</v>
      </c>
      <c r="I26" s="152" t="s">
        <v>161</v>
      </c>
      <c r="J26" s="152" t="s">
        <v>160</v>
      </c>
      <c r="K26" s="152" t="s">
        <v>159</v>
      </c>
      <c r="L26" s="152" t="s">
        <v>158</v>
      </c>
      <c r="M26" s="152" t="s">
        <v>157</v>
      </c>
      <c r="N26" s="152" t="s">
        <v>156</v>
      </c>
      <c r="O26" s="152" t="s">
        <v>155</v>
      </c>
      <c r="P26" s="152" t="s">
        <v>154</v>
      </c>
      <c r="Q26" s="152" t="s">
        <v>153</v>
      </c>
      <c r="R26" s="152" t="s">
        <v>152</v>
      </c>
      <c r="S26" s="152" t="s">
        <v>151</v>
      </c>
      <c r="T26" s="152" t="s">
        <v>150</v>
      </c>
      <c r="U26" s="138" t="s">
        <v>149</v>
      </c>
      <c r="V26" s="138" t="s">
        <v>148</v>
      </c>
      <c r="W26" s="152" t="s">
        <v>147</v>
      </c>
      <c r="X26" s="152" t="s">
        <v>146</v>
      </c>
      <c r="Y26" s="152" t="s">
        <v>145</v>
      </c>
      <c r="Z26" s="152" t="s">
        <v>144</v>
      </c>
      <c r="AA26" s="152" t="s">
        <v>143</v>
      </c>
      <c r="AB26" s="152" t="s">
        <v>142</v>
      </c>
      <c r="AC26" s="152" t="s">
        <v>141</v>
      </c>
      <c r="AD26" s="152" t="s">
        <v>140</v>
      </c>
      <c r="AE26" s="152" t="s">
        <v>139</v>
      </c>
      <c r="AF26" s="152" t="s">
        <v>138</v>
      </c>
      <c r="AG26" s="152" t="s">
        <v>137</v>
      </c>
      <c r="AH26" s="152" t="s">
        <v>136</v>
      </c>
      <c r="AI26" s="152" t="s">
        <v>135</v>
      </c>
      <c r="AJ26" s="152" t="s">
        <v>134</v>
      </c>
      <c r="AK26" s="152" t="s">
        <v>133</v>
      </c>
      <c r="AL26" s="152" t="s">
        <v>132</v>
      </c>
      <c r="AM26" s="152" t="s">
        <v>131</v>
      </c>
      <c r="AN26" s="152" t="s">
        <v>130</v>
      </c>
      <c r="AO26" s="152" t="s">
        <v>129</v>
      </c>
      <c r="AP26" s="152" t="s">
        <v>128</v>
      </c>
      <c r="AQ26" s="152" t="s">
        <v>127</v>
      </c>
      <c r="AR26" s="152" t="s">
        <v>126</v>
      </c>
      <c r="AS26" s="152" t="s">
        <v>125</v>
      </c>
      <c r="AT26" s="152" t="s">
        <v>124</v>
      </c>
      <c r="AU26" s="152" t="s">
        <v>123</v>
      </c>
      <c r="AV26" s="152" t="s">
        <v>122</v>
      </c>
      <c r="AW26" s="152" t="s">
        <v>121</v>
      </c>
      <c r="AX26" s="152" t="s">
        <v>120</v>
      </c>
      <c r="AY26" s="152" t="s">
        <v>119</v>
      </c>
      <c r="AZ26" s="152" t="s">
        <v>118</v>
      </c>
      <c r="BA26" s="152" t="s">
        <v>117</v>
      </c>
      <c r="BB26" s="152" t="s">
        <v>116</v>
      </c>
      <c r="BC26" s="152" t="s">
        <v>115</v>
      </c>
      <c r="BD26" s="152" t="s">
        <v>114</v>
      </c>
      <c r="BE26" s="152" t="s">
        <v>113</v>
      </c>
      <c r="BF26" s="152" t="s">
        <v>112</v>
      </c>
      <c r="BG26" s="152" t="s">
        <v>111</v>
      </c>
      <c r="BH26" s="152" t="s">
        <v>110</v>
      </c>
      <c r="BI26" s="152" t="s">
        <v>109</v>
      </c>
      <c r="BJ26" s="152" t="s">
        <v>108</v>
      </c>
      <c r="BK26" s="152" t="s">
        <v>107</v>
      </c>
      <c r="BL26" s="152" t="s">
        <v>106</v>
      </c>
      <c r="BM26" s="152" t="s">
        <v>105</v>
      </c>
      <c r="BN26" s="152" t="s">
        <v>104</v>
      </c>
      <c r="BO26" s="152" t="s">
        <v>103</v>
      </c>
      <c r="BP26" s="152" t="s">
        <v>102</v>
      </c>
      <c r="BQ26" s="152" t="s">
        <v>101</v>
      </c>
      <c r="BR26" s="152" t="s">
        <v>100</v>
      </c>
      <c r="BS26" s="152" t="s">
        <v>99</v>
      </c>
      <c r="BT26" s="152" t="s">
        <v>98</v>
      </c>
      <c r="BU26" s="152" t="s">
        <v>97</v>
      </c>
      <c r="BV26" s="152" t="s">
        <v>96</v>
      </c>
      <c r="BW26" s="152" t="s">
        <v>95</v>
      </c>
      <c r="BX26" s="152" t="s">
        <v>94</v>
      </c>
      <c r="BY26" s="152" t="s">
        <v>93</v>
      </c>
      <c r="BZ26" s="152" t="s">
        <v>92</v>
      </c>
      <c r="CA26" s="152" t="s">
        <v>91</v>
      </c>
      <c r="CB26" s="152" t="s">
        <v>90</v>
      </c>
      <c r="CC26" s="152" t="s">
        <v>89</v>
      </c>
      <c r="CD26" s="152" t="s">
        <v>88</v>
      </c>
      <c r="CE26" s="152" t="s">
        <v>87</v>
      </c>
      <c r="CF26" s="152" t="s">
        <v>86</v>
      </c>
      <c r="CG26" s="152" t="s">
        <v>85</v>
      </c>
      <c r="CH26" s="152" t="s">
        <v>84</v>
      </c>
      <c r="CI26" s="152" t="s">
        <v>83</v>
      </c>
      <c r="CJ26" s="152" t="s">
        <v>82</v>
      </c>
      <c r="CK26" s="152" t="s">
        <v>81</v>
      </c>
      <c r="CL26" s="152" t="s">
        <v>80</v>
      </c>
      <c r="CM26" s="152" t="s">
        <v>79</v>
      </c>
      <c r="CN26" s="152" t="s">
        <v>78</v>
      </c>
      <c r="CO26" s="152" t="s">
        <v>77</v>
      </c>
      <c r="CP26" s="152" t="s">
        <v>76</v>
      </c>
      <c r="CQ26" s="152" t="s">
        <v>75</v>
      </c>
      <c r="CR26" s="152" t="s">
        <v>74</v>
      </c>
      <c r="CS26" s="152" t="s">
        <v>73</v>
      </c>
      <c r="CT26" s="152" t="s">
        <v>72</v>
      </c>
      <c r="CU26" s="152" t="s">
        <v>71</v>
      </c>
      <c r="CV26" s="152" t="s">
        <v>70</v>
      </c>
    </row>
    <row r="27" spans="2:100" ht="15" hidden="1" customHeight="1">
      <c r="E27" s="151">
        <f>INT(F31/100000)</f>
        <v>0</v>
      </c>
      <c r="F27" s="150">
        <f>INT(F31/1000-E27*100)</f>
        <v>0</v>
      </c>
      <c r="G27" s="150">
        <f>INT(F31/100-E27*1000-F27*10)</f>
        <v>1</v>
      </c>
      <c r="H27" s="150">
        <f>INT(F31-E27*100000-F27*1000-G27*100)</f>
        <v>23</v>
      </c>
      <c r="I27" s="150">
        <f>IF(AND(G27=0,H27=0),1,2)</f>
        <v>2</v>
      </c>
      <c r="J27" s="149">
        <f>IF(OR(I27=1,I28=3),5,6)</f>
        <v>6</v>
      </c>
    </row>
    <row r="28" spans="2:100" ht="15" hidden="1" customHeight="1">
      <c r="E28" s="148" t="str">
        <f>IF(E27=0,"",LOOKUP(E27,B25:CV25,B26:CV26))</f>
        <v/>
      </c>
      <c r="F28" s="147" t="str">
        <f>IF(F27=0,"",LOOKUP(F27,B25:CV25,B26:CV26))</f>
        <v/>
      </c>
      <c r="G28" s="147" t="str">
        <f>IF(G27=0,"",LOOKUP(G27,B25:J25,B26:J26))</f>
        <v>One</v>
      </c>
      <c r="H28" s="147" t="str">
        <f>IF(H27=0,"",LOOKUP(H27,B25:CV25,B26:CV26))</f>
        <v>Twenty three</v>
      </c>
      <c r="I28" s="147">
        <f>IF(H27=0,3,4)</f>
        <v>4</v>
      </c>
      <c r="J28" s="146"/>
    </row>
    <row r="29" spans="2:100" ht="15" hidden="1" customHeight="1">
      <c r="E29" s="145" t="str">
        <f>IF(E27&gt;1," Lakhs ",IF(E27&gt;0," Lakh ",""))</f>
        <v/>
      </c>
      <c r="F29" s="144" t="str">
        <f>IF(F27&gt;0," Thousand ","")</f>
        <v/>
      </c>
      <c r="G29" s="144" t="str">
        <f>IF(G27&gt;0," Hundred ","")</f>
        <v xml:space="preserve"> Hundred </v>
      </c>
      <c r="H29" s="144"/>
      <c r="I29" s="144"/>
      <c r="J29" s="143"/>
    </row>
    <row r="30" spans="2:100" ht="15" customHeight="1" thickBot="1"/>
    <row r="31" spans="2:100" ht="35.25" customHeight="1" thickTop="1" thickBot="1">
      <c r="F31" s="142">
        <v>123</v>
      </c>
      <c r="G31" s="141" t="str">
        <f>U31</f>
        <v>One Hundred and Twenty three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39"/>
      <c r="U31" s="138" t="str">
        <f>IF(F31=0,"Zero",IF(F31&gt;0,TRIM(CONCATENATE(E28,E29,F28,F29,G28,G29,IF(AND(F31&gt;100,J27=6)," and ",""),H28)),""))</f>
        <v>One Hundred and Twenty three</v>
      </c>
    </row>
    <row r="32" spans="2:100" ht="12.6" customHeight="1" thickTop="1"/>
    <row r="33" spans="2:100" ht="15" hidden="1" customHeight="1">
      <c r="B33" s="138">
        <v>1</v>
      </c>
      <c r="C33" s="138">
        <v>2</v>
      </c>
      <c r="D33" s="138">
        <v>3</v>
      </c>
      <c r="E33" s="138">
        <v>4</v>
      </c>
      <c r="F33" s="138">
        <v>5</v>
      </c>
      <c r="G33" s="138">
        <v>6</v>
      </c>
      <c r="H33" s="138">
        <v>7</v>
      </c>
      <c r="I33" s="138">
        <v>8</v>
      </c>
      <c r="J33" s="138">
        <v>9</v>
      </c>
      <c r="K33" s="138">
        <v>10</v>
      </c>
      <c r="L33" s="138">
        <v>11</v>
      </c>
      <c r="M33" s="138">
        <v>12</v>
      </c>
      <c r="N33" s="138">
        <v>13</v>
      </c>
      <c r="O33" s="138">
        <v>14</v>
      </c>
      <c r="P33" s="138">
        <v>15</v>
      </c>
      <c r="Q33" s="138">
        <v>16</v>
      </c>
      <c r="R33" s="138">
        <v>17</v>
      </c>
      <c r="S33" s="138">
        <v>18</v>
      </c>
      <c r="T33" s="138">
        <v>19</v>
      </c>
      <c r="U33" s="138">
        <v>20</v>
      </c>
      <c r="V33" s="138">
        <v>21</v>
      </c>
      <c r="W33" s="138">
        <v>22</v>
      </c>
      <c r="X33" s="138">
        <v>23</v>
      </c>
      <c r="Y33" s="138">
        <v>24</v>
      </c>
      <c r="Z33" s="138">
        <v>25</v>
      </c>
      <c r="AA33" s="138">
        <v>26</v>
      </c>
      <c r="AB33" s="138">
        <v>27</v>
      </c>
      <c r="AC33" s="138">
        <v>28</v>
      </c>
      <c r="AD33" s="138">
        <v>29</v>
      </c>
      <c r="AE33" s="138">
        <v>30</v>
      </c>
      <c r="AF33" s="138">
        <v>31</v>
      </c>
      <c r="AG33" s="138">
        <v>32</v>
      </c>
      <c r="AH33" s="138">
        <v>33</v>
      </c>
      <c r="AI33" s="138">
        <v>34</v>
      </c>
      <c r="AJ33" s="138">
        <v>35</v>
      </c>
      <c r="AK33" s="138">
        <v>36</v>
      </c>
      <c r="AL33" s="138">
        <v>37</v>
      </c>
      <c r="AM33" s="138">
        <v>38</v>
      </c>
      <c r="AN33" s="138">
        <v>39</v>
      </c>
      <c r="AO33" s="138">
        <v>40</v>
      </c>
      <c r="AP33" s="138">
        <v>41</v>
      </c>
      <c r="AQ33" s="138">
        <v>42</v>
      </c>
      <c r="AR33" s="138">
        <v>43</v>
      </c>
      <c r="AS33" s="138">
        <v>44</v>
      </c>
      <c r="AT33" s="138">
        <v>45</v>
      </c>
      <c r="AU33" s="138">
        <v>46</v>
      </c>
      <c r="AV33" s="138">
        <v>47</v>
      </c>
      <c r="AW33" s="138">
        <v>48</v>
      </c>
      <c r="AX33" s="138">
        <v>49</v>
      </c>
      <c r="AY33" s="138">
        <v>50</v>
      </c>
      <c r="AZ33" s="138">
        <v>51</v>
      </c>
      <c r="BA33" s="138">
        <v>52</v>
      </c>
      <c r="BB33" s="138">
        <v>53</v>
      </c>
      <c r="BC33" s="138">
        <v>54</v>
      </c>
      <c r="BD33" s="138">
        <v>55</v>
      </c>
      <c r="BE33" s="138">
        <v>56</v>
      </c>
      <c r="BF33" s="138">
        <v>57</v>
      </c>
      <c r="BG33" s="138">
        <v>58</v>
      </c>
      <c r="BH33" s="138">
        <v>59</v>
      </c>
      <c r="BI33" s="138">
        <v>60</v>
      </c>
      <c r="BJ33" s="138">
        <v>61</v>
      </c>
      <c r="BK33" s="138">
        <v>62</v>
      </c>
      <c r="BL33" s="138">
        <v>63</v>
      </c>
      <c r="BM33" s="138">
        <v>64</v>
      </c>
      <c r="BN33" s="138">
        <v>65</v>
      </c>
      <c r="BO33" s="138">
        <v>66</v>
      </c>
      <c r="BP33" s="138">
        <v>67</v>
      </c>
      <c r="BQ33" s="138">
        <v>68</v>
      </c>
      <c r="BR33" s="138">
        <v>69</v>
      </c>
      <c r="BS33" s="138">
        <v>70</v>
      </c>
      <c r="BT33" s="138">
        <v>71</v>
      </c>
      <c r="BU33" s="138">
        <v>72</v>
      </c>
      <c r="BV33" s="138">
        <v>73</v>
      </c>
      <c r="BW33" s="138">
        <v>74</v>
      </c>
      <c r="BX33" s="138">
        <v>75</v>
      </c>
      <c r="BY33" s="138">
        <v>76</v>
      </c>
      <c r="BZ33" s="138">
        <v>77</v>
      </c>
      <c r="CA33" s="138">
        <v>78</v>
      </c>
      <c r="CB33" s="138">
        <v>79</v>
      </c>
      <c r="CC33" s="138">
        <v>80</v>
      </c>
      <c r="CD33" s="138">
        <v>81</v>
      </c>
      <c r="CE33" s="138">
        <v>82</v>
      </c>
      <c r="CF33" s="138">
        <v>83</v>
      </c>
      <c r="CG33" s="138">
        <v>84</v>
      </c>
      <c r="CH33" s="138">
        <v>85</v>
      </c>
      <c r="CI33" s="138">
        <v>86</v>
      </c>
      <c r="CJ33" s="138">
        <v>87</v>
      </c>
      <c r="CK33" s="138">
        <v>88</v>
      </c>
      <c r="CL33" s="138">
        <v>89</v>
      </c>
      <c r="CM33" s="138">
        <v>90</v>
      </c>
      <c r="CN33" s="138">
        <v>91</v>
      </c>
      <c r="CO33" s="138">
        <v>92</v>
      </c>
      <c r="CP33" s="138">
        <v>93</v>
      </c>
      <c r="CQ33" s="138">
        <v>94</v>
      </c>
      <c r="CR33" s="138">
        <v>95</v>
      </c>
      <c r="CS33" s="138">
        <v>96</v>
      </c>
      <c r="CT33" s="138">
        <v>97</v>
      </c>
      <c r="CU33" s="138">
        <v>98</v>
      </c>
      <c r="CV33" s="138">
        <v>99</v>
      </c>
    </row>
    <row r="34" spans="2:100" ht="21.75" hidden="1" customHeight="1">
      <c r="B34" s="152" t="s">
        <v>168</v>
      </c>
      <c r="C34" s="152" t="s">
        <v>167</v>
      </c>
      <c r="D34" s="152" t="s">
        <v>166</v>
      </c>
      <c r="E34" s="152" t="s">
        <v>165</v>
      </c>
      <c r="F34" s="152" t="s">
        <v>164</v>
      </c>
      <c r="G34" s="152" t="s">
        <v>163</v>
      </c>
      <c r="H34" s="152" t="s">
        <v>162</v>
      </c>
      <c r="I34" s="152" t="s">
        <v>161</v>
      </c>
      <c r="J34" s="152" t="s">
        <v>160</v>
      </c>
      <c r="K34" s="152" t="s">
        <v>159</v>
      </c>
      <c r="L34" s="152" t="s">
        <v>158</v>
      </c>
      <c r="M34" s="152" t="s">
        <v>157</v>
      </c>
      <c r="N34" s="152" t="s">
        <v>156</v>
      </c>
      <c r="O34" s="152" t="s">
        <v>155</v>
      </c>
      <c r="P34" s="152" t="s">
        <v>154</v>
      </c>
      <c r="Q34" s="152" t="s">
        <v>153</v>
      </c>
      <c r="R34" s="152" t="s">
        <v>152</v>
      </c>
      <c r="S34" s="152" t="s">
        <v>151</v>
      </c>
      <c r="T34" s="152" t="s">
        <v>150</v>
      </c>
      <c r="U34" s="138" t="s">
        <v>149</v>
      </c>
      <c r="V34" s="138" t="s">
        <v>148</v>
      </c>
      <c r="W34" s="152" t="s">
        <v>147</v>
      </c>
      <c r="X34" s="152" t="s">
        <v>146</v>
      </c>
      <c r="Y34" s="152" t="s">
        <v>145</v>
      </c>
      <c r="Z34" s="152" t="s">
        <v>144</v>
      </c>
      <c r="AA34" s="152" t="s">
        <v>143</v>
      </c>
      <c r="AB34" s="152" t="s">
        <v>142</v>
      </c>
      <c r="AC34" s="152" t="s">
        <v>141</v>
      </c>
      <c r="AD34" s="152" t="s">
        <v>140</v>
      </c>
      <c r="AE34" s="152" t="s">
        <v>139</v>
      </c>
      <c r="AF34" s="152" t="s">
        <v>138</v>
      </c>
      <c r="AG34" s="152" t="s">
        <v>137</v>
      </c>
      <c r="AH34" s="152" t="s">
        <v>136</v>
      </c>
      <c r="AI34" s="152" t="s">
        <v>135</v>
      </c>
      <c r="AJ34" s="152" t="s">
        <v>134</v>
      </c>
      <c r="AK34" s="152" t="s">
        <v>133</v>
      </c>
      <c r="AL34" s="152" t="s">
        <v>132</v>
      </c>
      <c r="AM34" s="152" t="s">
        <v>131</v>
      </c>
      <c r="AN34" s="152" t="s">
        <v>130</v>
      </c>
      <c r="AO34" s="152" t="s">
        <v>129</v>
      </c>
      <c r="AP34" s="152" t="s">
        <v>128</v>
      </c>
      <c r="AQ34" s="152" t="s">
        <v>127</v>
      </c>
      <c r="AR34" s="152" t="s">
        <v>126</v>
      </c>
      <c r="AS34" s="152" t="s">
        <v>125</v>
      </c>
      <c r="AT34" s="152" t="s">
        <v>124</v>
      </c>
      <c r="AU34" s="152" t="s">
        <v>123</v>
      </c>
      <c r="AV34" s="152" t="s">
        <v>122</v>
      </c>
      <c r="AW34" s="152" t="s">
        <v>121</v>
      </c>
      <c r="AX34" s="152" t="s">
        <v>120</v>
      </c>
      <c r="AY34" s="152" t="s">
        <v>119</v>
      </c>
      <c r="AZ34" s="152" t="s">
        <v>118</v>
      </c>
      <c r="BA34" s="152" t="s">
        <v>117</v>
      </c>
      <c r="BB34" s="152" t="s">
        <v>116</v>
      </c>
      <c r="BC34" s="152" t="s">
        <v>115</v>
      </c>
      <c r="BD34" s="152" t="s">
        <v>114</v>
      </c>
      <c r="BE34" s="152" t="s">
        <v>113</v>
      </c>
      <c r="BF34" s="152" t="s">
        <v>112</v>
      </c>
      <c r="BG34" s="152" t="s">
        <v>111</v>
      </c>
      <c r="BH34" s="152" t="s">
        <v>110</v>
      </c>
      <c r="BI34" s="152" t="s">
        <v>109</v>
      </c>
      <c r="BJ34" s="152" t="s">
        <v>108</v>
      </c>
      <c r="BK34" s="152" t="s">
        <v>107</v>
      </c>
      <c r="BL34" s="152" t="s">
        <v>106</v>
      </c>
      <c r="BM34" s="152" t="s">
        <v>105</v>
      </c>
      <c r="BN34" s="152" t="s">
        <v>104</v>
      </c>
      <c r="BO34" s="152" t="s">
        <v>103</v>
      </c>
      <c r="BP34" s="152" t="s">
        <v>102</v>
      </c>
      <c r="BQ34" s="152" t="s">
        <v>101</v>
      </c>
      <c r="BR34" s="152" t="s">
        <v>100</v>
      </c>
      <c r="BS34" s="152" t="s">
        <v>99</v>
      </c>
      <c r="BT34" s="152" t="s">
        <v>98</v>
      </c>
      <c r="BU34" s="152" t="s">
        <v>97</v>
      </c>
      <c r="BV34" s="152" t="s">
        <v>96</v>
      </c>
      <c r="BW34" s="152" t="s">
        <v>95</v>
      </c>
      <c r="BX34" s="152" t="s">
        <v>94</v>
      </c>
      <c r="BY34" s="152" t="s">
        <v>93</v>
      </c>
      <c r="BZ34" s="152" t="s">
        <v>92</v>
      </c>
      <c r="CA34" s="152" t="s">
        <v>91</v>
      </c>
      <c r="CB34" s="152" t="s">
        <v>90</v>
      </c>
      <c r="CC34" s="152" t="s">
        <v>89</v>
      </c>
      <c r="CD34" s="152" t="s">
        <v>88</v>
      </c>
      <c r="CE34" s="152" t="s">
        <v>87</v>
      </c>
      <c r="CF34" s="152" t="s">
        <v>86</v>
      </c>
      <c r="CG34" s="152" t="s">
        <v>85</v>
      </c>
      <c r="CH34" s="152" t="s">
        <v>84</v>
      </c>
      <c r="CI34" s="152" t="s">
        <v>83</v>
      </c>
      <c r="CJ34" s="152" t="s">
        <v>82</v>
      </c>
      <c r="CK34" s="152" t="s">
        <v>81</v>
      </c>
      <c r="CL34" s="152" t="s">
        <v>80</v>
      </c>
      <c r="CM34" s="152" t="s">
        <v>79</v>
      </c>
      <c r="CN34" s="152" t="s">
        <v>78</v>
      </c>
      <c r="CO34" s="152" t="s">
        <v>77</v>
      </c>
      <c r="CP34" s="152" t="s">
        <v>76</v>
      </c>
      <c r="CQ34" s="152" t="s">
        <v>75</v>
      </c>
      <c r="CR34" s="152" t="s">
        <v>74</v>
      </c>
      <c r="CS34" s="152" t="s">
        <v>73</v>
      </c>
      <c r="CT34" s="152" t="s">
        <v>72</v>
      </c>
      <c r="CU34" s="152" t="s">
        <v>71</v>
      </c>
      <c r="CV34" s="152" t="s">
        <v>70</v>
      </c>
    </row>
    <row r="35" spans="2:100" ht="15" hidden="1" customHeight="1">
      <c r="E35" s="151">
        <f>INT(F39/100000)</f>
        <v>2</v>
      </c>
      <c r="F35" s="150">
        <f>INT(F39/1000-E35*100)</f>
        <v>56</v>
      </c>
      <c r="G35" s="150">
        <f>INT(F39/100-E35*1000-F35*10)</f>
        <v>9</v>
      </c>
      <c r="H35" s="150">
        <f>INT(F39-E35*100000-F35*1000-G35*100)</f>
        <v>84</v>
      </c>
      <c r="I35" s="150">
        <f>IF(AND(G35=0,H35=0),1,2)</f>
        <v>2</v>
      </c>
      <c r="J35" s="149">
        <f>IF(OR(I35=1,I36=3),5,6)</f>
        <v>6</v>
      </c>
    </row>
    <row r="36" spans="2:100" ht="15" hidden="1" customHeight="1">
      <c r="E36" s="148" t="str">
        <f>IF(E35=0,"",LOOKUP(E35,B33:CV33,B34:CV34))</f>
        <v>Two</v>
      </c>
      <c r="F36" s="147" t="str">
        <f>IF(F35=0,"",LOOKUP(F35,B33:CV33,B34:CV34))</f>
        <v>Fifty six</v>
      </c>
      <c r="G36" s="147" t="str">
        <f>IF(G35=0,"",LOOKUP(G35,B33:J33,B34:J34))</f>
        <v>Nine</v>
      </c>
      <c r="H36" s="147" t="str">
        <f>IF(H35=0,"",LOOKUP(H35,B33:CV33,B34:CV34))</f>
        <v>Eighty four</v>
      </c>
      <c r="I36" s="147">
        <f>IF(H35=0,3,4)</f>
        <v>4</v>
      </c>
      <c r="J36" s="146"/>
    </row>
    <row r="37" spans="2:100" ht="15" hidden="1" customHeight="1">
      <c r="E37" s="145" t="str">
        <f>IF(E35&gt;1," Lakhs ",IF(E35&gt;0," Lakh ",""))</f>
        <v xml:space="preserve"> Lakhs </v>
      </c>
      <c r="F37" s="144" t="str">
        <f>IF(F35&gt;0," Thousand ","")</f>
        <v xml:space="preserve"> Thousand </v>
      </c>
      <c r="G37" s="144" t="str">
        <f>IF(G35&gt;0," Hundred ","")</f>
        <v xml:space="preserve"> Hundred </v>
      </c>
      <c r="H37" s="144"/>
      <c r="I37" s="144"/>
      <c r="J37" s="143"/>
    </row>
    <row r="38" spans="2:100" ht="15" customHeight="1" thickBot="1"/>
    <row r="39" spans="2:100" ht="35.25" customHeight="1" thickTop="1" thickBot="1">
      <c r="F39" s="142">
        <v>256984</v>
      </c>
      <c r="G39" s="141" t="str">
        <f>U39</f>
        <v>Two Lakhs Fifty six Thousand Nine Hundred and Eighty four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39"/>
      <c r="U39" s="138" t="str">
        <f>IF(F39=0,"Zero",IF(F39&gt;0,TRIM(CONCATENATE(E36,E37,F36,F37,G36,G37,IF(AND(F39&gt;100,J35=6)," and ",""),H36)),""))</f>
        <v>Two Lakhs Fifty six Thousand Nine Hundred and Eighty four</v>
      </c>
    </row>
    <row r="40" spans="2:100" ht="12.6" customHeight="1" thickTop="1"/>
    <row r="42" spans="2:100" ht="15" hidden="1" customHeight="1">
      <c r="B42" s="138">
        <v>1</v>
      </c>
      <c r="C42" s="138">
        <v>2</v>
      </c>
      <c r="D42" s="138">
        <v>3</v>
      </c>
      <c r="E42" s="138">
        <v>4</v>
      </c>
      <c r="F42" s="138">
        <v>5</v>
      </c>
      <c r="G42" s="138">
        <v>6</v>
      </c>
      <c r="H42" s="138">
        <v>7</v>
      </c>
      <c r="I42" s="138">
        <v>8</v>
      </c>
      <c r="J42" s="138">
        <v>9</v>
      </c>
      <c r="K42" s="138">
        <v>10</v>
      </c>
      <c r="L42" s="138">
        <v>11</v>
      </c>
      <c r="M42" s="138">
        <v>12</v>
      </c>
      <c r="N42" s="138">
        <v>13</v>
      </c>
      <c r="O42" s="138">
        <v>14</v>
      </c>
      <c r="P42" s="138">
        <v>15</v>
      </c>
      <c r="Q42" s="138">
        <v>16</v>
      </c>
      <c r="R42" s="138">
        <v>17</v>
      </c>
      <c r="S42" s="138">
        <v>18</v>
      </c>
      <c r="T42" s="138">
        <v>19</v>
      </c>
      <c r="U42" s="138">
        <v>20</v>
      </c>
      <c r="V42" s="138">
        <v>21</v>
      </c>
      <c r="W42" s="138">
        <v>22</v>
      </c>
      <c r="X42" s="138">
        <v>23</v>
      </c>
      <c r="Y42" s="138">
        <v>24</v>
      </c>
      <c r="Z42" s="138">
        <v>25</v>
      </c>
      <c r="AA42" s="138">
        <v>26</v>
      </c>
      <c r="AB42" s="138">
        <v>27</v>
      </c>
      <c r="AC42" s="138">
        <v>28</v>
      </c>
      <c r="AD42" s="138">
        <v>29</v>
      </c>
      <c r="AE42" s="138">
        <v>30</v>
      </c>
      <c r="AF42" s="138">
        <v>31</v>
      </c>
      <c r="AG42" s="138">
        <v>32</v>
      </c>
      <c r="AH42" s="138">
        <v>33</v>
      </c>
      <c r="AI42" s="138">
        <v>34</v>
      </c>
      <c r="AJ42" s="138">
        <v>35</v>
      </c>
      <c r="AK42" s="138">
        <v>36</v>
      </c>
      <c r="AL42" s="138">
        <v>37</v>
      </c>
      <c r="AM42" s="138">
        <v>38</v>
      </c>
      <c r="AN42" s="138">
        <v>39</v>
      </c>
      <c r="AO42" s="138">
        <v>40</v>
      </c>
      <c r="AP42" s="138">
        <v>41</v>
      </c>
      <c r="AQ42" s="138">
        <v>42</v>
      </c>
      <c r="AR42" s="138">
        <v>43</v>
      </c>
      <c r="AS42" s="138">
        <v>44</v>
      </c>
      <c r="AT42" s="138">
        <v>45</v>
      </c>
      <c r="AU42" s="138">
        <v>46</v>
      </c>
      <c r="AV42" s="138">
        <v>47</v>
      </c>
      <c r="AW42" s="138">
        <v>48</v>
      </c>
      <c r="AX42" s="138">
        <v>49</v>
      </c>
      <c r="AY42" s="138">
        <v>50</v>
      </c>
      <c r="AZ42" s="138">
        <v>51</v>
      </c>
      <c r="BA42" s="138">
        <v>52</v>
      </c>
      <c r="BB42" s="138">
        <v>53</v>
      </c>
      <c r="BC42" s="138">
        <v>54</v>
      </c>
      <c r="BD42" s="138">
        <v>55</v>
      </c>
      <c r="BE42" s="138">
        <v>56</v>
      </c>
      <c r="BF42" s="138">
        <v>57</v>
      </c>
      <c r="BG42" s="138">
        <v>58</v>
      </c>
      <c r="BH42" s="138">
        <v>59</v>
      </c>
      <c r="BI42" s="138">
        <v>60</v>
      </c>
      <c r="BJ42" s="138">
        <v>61</v>
      </c>
      <c r="BK42" s="138">
        <v>62</v>
      </c>
      <c r="BL42" s="138">
        <v>63</v>
      </c>
      <c r="BM42" s="138">
        <v>64</v>
      </c>
      <c r="BN42" s="138">
        <v>65</v>
      </c>
      <c r="BO42" s="138">
        <v>66</v>
      </c>
      <c r="BP42" s="138">
        <v>67</v>
      </c>
      <c r="BQ42" s="138">
        <v>68</v>
      </c>
      <c r="BR42" s="138">
        <v>69</v>
      </c>
      <c r="BS42" s="138">
        <v>70</v>
      </c>
      <c r="BT42" s="138">
        <v>71</v>
      </c>
      <c r="BU42" s="138">
        <v>72</v>
      </c>
      <c r="BV42" s="138">
        <v>73</v>
      </c>
      <c r="BW42" s="138">
        <v>74</v>
      </c>
      <c r="BX42" s="138">
        <v>75</v>
      </c>
      <c r="BY42" s="138">
        <v>76</v>
      </c>
      <c r="BZ42" s="138">
        <v>77</v>
      </c>
      <c r="CA42" s="138">
        <v>78</v>
      </c>
      <c r="CB42" s="138">
        <v>79</v>
      </c>
      <c r="CC42" s="138">
        <v>80</v>
      </c>
      <c r="CD42" s="138">
        <v>81</v>
      </c>
      <c r="CE42" s="138">
        <v>82</v>
      </c>
      <c r="CF42" s="138">
        <v>83</v>
      </c>
      <c r="CG42" s="138">
        <v>84</v>
      </c>
      <c r="CH42" s="138">
        <v>85</v>
      </c>
      <c r="CI42" s="138">
        <v>86</v>
      </c>
      <c r="CJ42" s="138">
        <v>87</v>
      </c>
      <c r="CK42" s="138">
        <v>88</v>
      </c>
      <c r="CL42" s="138">
        <v>89</v>
      </c>
      <c r="CM42" s="138">
        <v>90</v>
      </c>
      <c r="CN42" s="138">
        <v>91</v>
      </c>
      <c r="CO42" s="138">
        <v>92</v>
      </c>
      <c r="CP42" s="138">
        <v>93</v>
      </c>
      <c r="CQ42" s="138">
        <v>94</v>
      </c>
      <c r="CR42" s="138">
        <v>95</v>
      </c>
      <c r="CS42" s="138">
        <v>96</v>
      </c>
      <c r="CT42" s="138">
        <v>97</v>
      </c>
      <c r="CU42" s="138">
        <v>98</v>
      </c>
      <c r="CV42" s="138">
        <v>99</v>
      </c>
    </row>
    <row r="43" spans="2:100" ht="21.75" hidden="1" customHeight="1">
      <c r="B43" s="152" t="s">
        <v>168</v>
      </c>
      <c r="C43" s="152" t="s">
        <v>167</v>
      </c>
      <c r="D43" s="152" t="s">
        <v>166</v>
      </c>
      <c r="E43" s="152" t="s">
        <v>165</v>
      </c>
      <c r="F43" s="152" t="s">
        <v>164</v>
      </c>
      <c r="G43" s="152" t="s">
        <v>163</v>
      </c>
      <c r="H43" s="152" t="s">
        <v>162</v>
      </c>
      <c r="I43" s="152" t="s">
        <v>161</v>
      </c>
      <c r="J43" s="152" t="s">
        <v>160</v>
      </c>
      <c r="K43" s="152" t="s">
        <v>159</v>
      </c>
      <c r="L43" s="152" t="s">
        <v>158</v>
      </c>
      <c r="M43" s="152" t="s">
        <v>157</v>
      </c>
      <c r="N43" s="152" t="s">
        <v>156</v>
      </c>
      <c r="O43" s="152" t="s">
        <v>155</v>
      </c>
      <c r="P43" s="152" t="s">
        <v>154</v>
      </c>
      <c r="Q43" s="152" t="s">
        <v>153</v>
      </c>
      <c r="R43" s="152" t="s">
        <v>152</v>
      </c>
      <c r="S43" s="152" t="s">
        <v>151</v>
      </c>
      <c r="T43" s="152" t="s">
        <v>150</v>
      </c>
      <c r="U43" s="138" t="s">
        <v>149</v>
      </c>
      <c r="V43" s="138" t="s">
        <v>148</v>
      </c>
      <c r="W43" s="152" t="s">
        <v>147</v>
      </c>
      <c r="X43" s="152" t="s">
        <v>146</v>
      </c>
      <c r="Y43" s="152" t="s">
        <v>145</v>
      </c>
      <c r="Z43" s="152" t="s">
        <v>144</v>
      </c>
      <c r="AA43" s="152" t="s">
        <v>143</v>
      </c>
      <c r="AB43" s="152" t="s">
        <v>142</v>
      </c>
      <c r="AC43" s="152" t="s">
        <v>141</v>
      </c>
      <c r="AD43" s="152" t="s">
        <v>140</v>
      </c>
      <c r="AE43" s="152" t="s">
        <v>139</v>
      </c>
      <c r="AF43" s="152" t="s">
        <v>138</v>
      </c>
      <c r="AG43" s="152" t="s">
        <v>137</v>
      </c>
      <c r="AH43" s="152" t="s">
        <v>136</v>
      </c>
      <c r="AI43" s="152" t="s">
        <v>135</v>
      </c>
      <c r="AJ43" s="152" t="s">
        <v>134</v>
      </c>
      <c r="AK43" s="152" t="s">
        <v>133</v>
      </c>
      <c r="AL43" s="152" t="s">
        <v>132</v>
      </c>
      <c r="AM43" s="152" t="s">
        <v>131</v>
      </c>
      <c r="AN43" s="152" t="s">
        <v>130</v>
      </c>
      <c r="AO43" s="152" t="s">
        <v>129</v>
      </c>
      <c r="AP43" s="152" t="s">
        <v>128</v>
      </c>
      <c r="AQ43" s="152" t="s">
        <v>127</v>
      </c>
      <c r="AR43" s="152" t="s">
        <v>126</v>
      </c>
      <c r="AS43" s="152" t="s">
        <v>125</v>
      </c>
      <c r="AT43" s="152" t="s">
        <v>124</v>
      </c>
      <c r="AU43" s="152" t="s">
        <v>123</v>
      </c>
      <c r="AV43" s="152" t="s">
        <v>122</v>
      </c>
      <c r="AW43" s="152" t="s">
        <v>121</v>
      </c>
      <c r="AX43" s="152" t="s">
        <v>120</v>
      </c>
      <c r="AY43" s="152" t="s">
        <v>119</v>
      </c>
      <c r="AZ43" s="152" t="s">
        <v>118</v>
      </c>
      <c r="BA43" s="152" t="s">
        <v>117</v>
      </c>
      <c r="BB43" s="152" t="s">
        <v>116</v>
      </c>
      <c r="BC43" s="152" t="s">
        <v>115</v>
      </c>
      <c r="BD43" s="152" t="s">
        <v>114</v>
      </c>
      <c r="BE43" s="152" t="s">
        <v>113</v>
      </c>
      <c r="BF43" s="152" t="s">
        <v>112</v>
      </c>
      <c r="BG43" s="152" t="s">
        <v>111</v>
      </c>
      <c r="BH43" s="152" t="s">
        <v>110</v>
      </c>
      <c r="BI43" s="152" t="s">
        <v>109</v>
      </c>
      <c r="BJ43" s="152" t="s">
        <v>108</v>
      </c>
      <c r="BK43" s="152" t="s">
        <v>107</v>
      </c>
      <c r="BL43" s="152" t="s">
        <v>106</v>
      </c>
      <c r="BM43" s="152" t="s">
        <v>105</v>
      </c>
      <c r="BN43" s="152" t="s">
        <v>104</v>
      </c>
      <c r="BO43" s="152" t="s">
        <v>103</v>
      </c>
      <c r="BP43" s="152" t="s">
        <v>102</v>
      </c>
      <c r="BQ43" s="152" t="s">
        <v>101</v>
      </c>
      <c r="BR43" s="152" t="s">
        <v>100</v>
      </c>
      <c r="BS43" s="152" t="s">
        <v>99</v>
      </c>
      <c r="BT43" s="152" t="s">
        <v>98</v>
      </c>
      <c r="BU43" s="152" t="s">
        <v>97</v>
      </c>
      <c r="BV43" s="152" t="s">
        <v>96</v>
      </c>
      <c r="BW43" s="152" t="s">
        <v>95</v>
      </c>
      <c r="BX43" s="152" t="s">
        <v>94</v>
      </c>
      <c r="BY43" s="152" t="s">
        <v>93</v>
      </c>
      <c r="BZ43" s="152" t="s">
        <v>92</v>
      </c>
      <c r="CA43" s="152" t="s">
        <v>91</v>
      </c>
      <c r="CB43" s="152" t="s">
        <v>90</v>
      </c>
      <c r="CC43" s="152" t="s">
        <v>89</v>
      </c>
      <c r="CD43" s="152" t="s">
        <v>88</v>
      </c>
      <c r="CE43" s="152" t="s">
        <v>87</v>
      </c>
      <c r="CF43" s="152" t="s">
        <v>86</v>
      </c>
      <c r="CG43" s="152" t="s">
        <v>85</v>
      </c>
      <c r="CH43" s="152" t="s">
        <v>84</v>
      </c>
      <c r="CI43" s="152" t="s">
        <v>83</v>
      </c>
      <c r="CJ43" s="152" t="s">
        <v>82</v>
      </c>
      <c r="CK43" s="152" t="s">
        <v>81</v>
      </c>
      <c r="CL43" s="152" t="s">
        <v>80</v>
      </c>
      <c r="CM43" s="152" t="s">
        <v>79</v>
      </c>
      <c r="CN43" s="152" t="s">
        <v>78</v>
      </c>
      <c r="CO43" s="152" t="s">
        <v>77</v>
      </c>
      <c r="CP43" s="152" t="s">
        <v>76</v>
      </c>
      <c r="CQ43" s="152" t="s">
        <v>75</v>
      </c>
      <c r="CR43" s="152" t="s">
        <v>74</v>
      </c>
      <c r="CS43" s="152" t="s">
        <v>73</v>
      </c>
      <c r="CT43" s="152" t="s">
        <v>72</v>
      </c>
      <c r="CU43" s="152" t="s">
        <v>71</v>
      </c>
      <c r="CV43" s="152" t="s">
        <v>70</v>
      </c>
    </row>
    <row r="44" spans="2:100" ht="15" hidden="1" customHeight="1">
      <c r="E44" s="151">
        <f>INT(F48/100000)</f>
        <v>0</v>
      </c>
      <c r="F44" s="150">
        <f>INT(F48/1000-E44*100)</f>
        <v>0</v>
      </c>
      <c r="G44" s="150">
        <f>INT(F48/100-E44*1000-F44*10)</f>
        <v>0</v>
      </c>
      <c r="H44" s="150">
        <f>INT(F48-E44*100000-F44*1000-G44*100)</f>
        <v>9</v>
      </c>
      <c r="I44" s="150">
        <f>IF(AND(G44=0,H44=0),1,2)</f>
        <v>2</v>
      </c>
      <c r="J44" s="149">
        <f>IF(OR(I44=1,I45=3),5,6)</f>
        <v>6</v>
      </c>
    </row>
    <row r="45" spans="2:100" ht="15" hidden="1" customHeight="1">
      <c r="E45" s="148" t="str">
        <f>IF(E44=0,"",LOOKUP(E44,B42:CV42,B43:CV43))</f>
        <v/>
      </c>
      <c r="F45" s="147" t="str">
        <f>IF(F44=0,"",LOOKUP(F44,B42:CV42,B43:CV43))</f>
        <v/>
      </c>
      <c r="G45" s="147" t="str">
        <f>IF(G44=0,"",LOOKUP(G44,B42:J42,B43:J43))</f>
        <v/>
      </c>
      <c r="H45" s="147" t="str">
        <f>IF(H44=0,"",LOOKUP(H44,B42:CV42,B43:CV43))</f>
        <v>Nine</v>
      </c>
      <c r="I45" s="147">
        <f>IF(H44=0,3,4)</f>
        <v>4</v>
      </c>
      <c r="J45" s="146"/>
    </row>
    <row r="46" spans="2:100" ht="15" hidden="1" customHeight="1">
      <c r="E46" s="145" t="str">
        <f>IF(E44&gt;1," Lakhs ",IF(E44&gt;0," Lakh ",""))</f>
        <v/>
      </c>
      <c r="F46" s="144" t="str">
        <f>IF(F44&gt;0," Thousand ","")</f>
        <v/>
      </c>
      <c r="G46" s="144" t="str">
        <f>IF(G44&gt;0," Hundred ","")</f>
        <v/>
      </c>
      <c r="H46" s="144"/>
      <c r="I46" s="144"/>
      <c r="J46" s="143"/>
    </row>
    <row r="47" spans="2:100" ht="15" customHeight="1" thickBot="1"/>
    <row r="48" spans="2:100" ht="35.25" customHeight="1" thickTop="1" thickBot="1">
      <c r="F48" s="142">
        <v>9</v>
      </c>
      <c r="G48" s="141" t="str">
        <f>U48</f>
        <v>Nine</v>
      </c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39"/>
      <c r="U48" s="138" t="str">
        <f>IF(F48=0,"Zero",IF(F48&gt;0,TRIM(CONCATENATE(E45,E46,F45,F46,G45,G46,IF(AND(F48&gt;100,J44=6)," and ",""),H45)),""))</f>
        <v>Nine</v>
      </c>
    </row>
    <row r="49" spans="2:100" ht="12.6" customHeight="1" thickTop="1"/>
    <row r="51" spans="2:100" ht="12.6" customHeight="1" thickBot="1"/>
    <row r="52" spans="2:100" ht="15" hidden="1" customHeight="1">
      <c r="B52" s="138">
        <v>1</v>
      </c>
      <c r="C52" s="138">
        <v>2</v>
      </c>
      <c r="D52" s="138">
        <v>3</v>
      </c>
      <c r="E52" s="138">
        <v>4</v>
      </c>
      <c r="F52" s="138">
        <v>5</v>
      </c>
      <c r="G52" s="138">
        <v>6</v>
      </c>
      <c r="H52" s="138">
        <v>7</v>
      </c>
      <c r="I52" s="138">
        <v>8</v>
      </c>
      <c r="J52" s="138">
        <v>9</v>
      </c>
      <c r="K52" s="138">
        <v>10</v>
      </c>
      <c r="L52" s="138">
        <v>11</v>
      </c>
      <c r="M52" s="138">
        <v>12</v>
      </c>
      <c r="N52" s="138">
        <v>13</v>
      </c>
      <c r="O52" s="138">
        <v>14</v>
      </c>
      <c r="P52" s="138">
        <v>15</v>
      </c>
      <c r="Q52" s="138">
        <v>16</v>
      </c>
      <c r="R52" s="138">
        <v>17</v>
      </c>
      <c r="S52" s="138">
        <v>18</v>
      </c>
      <c r="T52" s="138">
        <v>19</v>
      </c>
      <c r="U52" s="138">
        <v>20</v>
      </c>
      <c r="V52" s="138">
        <v>21</v>
      </c>
      <c r="W52" s="138">
        <v>22</v>
      </c>
      <c r="X52" s="138">
        <v>23</v>
      </c>
      <c r="Y52" s="138">
        <v>24</v>
      </c>
      <c r="Z52" s="138">
        <v>25</v>
      </c>
      <c r="AA52" s="138">
        <v>26</v>
      </c>
      <c r="AB52" s="138">
        <v>27</v>
      </c>
      <c r="AC52" s="138">
        <v>28</v>
      </c>
      <c r="AD52" s="138">
        <v>29</v>
      </c>
      <c r="AE52" s="138">
        <v>30</v>
      </c>
      <c r="AF52" s="138">
        <v>31</v>
      </c>
      <c r="AG52" s="138">
        <v>32</v>
      </c>
      <c r="AH52" s="138">
        <v>33</v>
      </c>
      <c r="AI52" s="138">
        <v>34</v>
      </c>
      <c r="AJ52" s="138">
        <v>35</v>
      </c>
      <c r="AK52" s="138">
        <v>36</v>
      </c>
      <c r="AL52" s="138">
        <v>37</v>
      </c>
      <c r="AM52" s="138">
        <v>38</v>
      </c>
      <c r="AN52" s="138">
        <v>39</v>
      </c>
      <c r="AO52" s="138">
        <v>40</v>
      </c>
      <c r="AP52" s="138">
        <v>41</v>
      </c>
      <c r="AQ52" s="138">
        <v>42</v>
      </c>
      <c r="AR52" s="138">
        <v>43</v>
      </c>
      <c r="AS52" s="138">
        <v>44</v>
      </c>
      <c r="AT52" s="138">
        <v>45</v>
      </c>
      <c r="AU52" s="138">
        <v>46</v>
      </c>
      <c r="AV52" s="138">
        <v>47</v>
      </c>
      <c r="AW52" s="138">
        <v>48</v>
      </c>
      <c r="AX52" s="138">
        <v>49</v>
      </c>
      <c r="AY52" s="138">
        <v>50</v>
      </c>
      <c r="AZ52" s="138">
        <v>51</v>
      </c>
      <c r="BA52" s="138">
        <v>52</v>
      </c>
      <c r="BB52" s="138">
        <v>53</v>
      </c>
      <c r="BC52" s="138">
        <v>54</v>
      </c>
      <c r="BD52" s="138">
        <v>55</v>
      </c>
      <c r="BE52" s="138">
        <v>56</v>
      </c>
      <c r="BF52" s="138">
        <v>57</v>
      </c>
      <c r="BG52" s="138">
        <v>58</v>
      </c>
      <c r="BH52" s="138">
        <v>59</v>
      </c>
      <c r="BI52" s="138">
        <v>60</v>
      </c>
      <c r="BJ52" s="138">
        <v>61</v>
      </c>
      <c r="BK52" s="138">
        <v>62</v>
      </c>
      <c r="BL52" s="138">
        <v>63</v>
      </c>
      <c r="BM52" s="138">
        <v>64</v>
      </c>
      <c r="BN52" s="138">
        <v>65</v>
      </c>
      <c r="BO52" s="138">
        <v>66</v>
      </c>
      <c r="BP52" s="138">
        <v>67</v>
      </c>
      <c r="BQ52" s="138">
        <v>68</v>
      </c>
      <c r="BR52" s="138">
        <v>69</v>
      </c>
      <c r="BS52" s="138">
        <v>70</v>
      </c>
      <c r="BT52" s="138">
        <v>71</v>
      </c>
      <c r="BU52" s="138">
        <v>72</v>
      </c>
      <c r="BV52" s="138">
        <v>73</v>
      </c>
      <c r="BW52" s="138">
        <v>74</v>
      </c>
      <c r="BX52" s="138">
        <v>75</v>
      </c>
      <c r="BY52" s="138">
        <v>76</v>
      </c>
      <c r="BZ52" s="138">
        <v>77</v>
      </c>
      <c r="CA52" s="138">
        <v>78</v>
      </c>
      <c r="CB52" s="138">
        <v>79</v>
      </c>
      <c r="CC52" s="138">
        <v>80</v>
      </c>
      <c r="CD52" s="138">
        <v>81</v>
      </c>
      <c r="CE52" s="138">
        <v>82</v>
      </c>
      <c r="CF52" s="138">
        <v>83</v>
      </c>
      <c r="CG52" s="138">
        <v>84</v>
      </c>
      <c r="CH52" s="138">
        <v>85</v>
      </c>
      <c r="CI52" s="138">
        <v>86</v>
      </c>
      <c r="CJ52" s="138">
        <v>87</v>
      </c>
      <c r="CK52" s="138">
        <v>88</v>
      </c>
      <c r="CL52" s="138">
        <v>89</v>
      </c>
      <c r="CM52" s="138">
        <v>90</v>
      </c>
      <c r="CN52" s="138">
        <v>91</v>
      </c>
      <c r="CO52" s="138">
        <v>92</v>
      </c>
      <c r="CP52" s="138">
        <v>93</v>
      </c>
      <c r="CQ52" s="138">
        <v>94</v>
      </c>
      <c r="CR52" s="138">
        <v>95</v>
      </c>
      <c r="CS52" s="138">
        <v>96</v>
      </c>
      <c r="CT52" s="138">
        <v>97</v>
      </c>
      <c r="CU52" s="138">
        <v>98</v>
      </c>
      <c r="CV52" s="138">
        <v>99</v>
      </c>
    </row>
    <row r="53" spans="2:100" ht="21.75" hidden="1" customHeight="1">
      <c r="B53" s="152" t="s">
        <v>168</v>
      </c>
      <c r="C53" s="152" t="s">
        <v>167</v>
      </c>
      <c r="D53" s="152" t="s">
        <v>166</v>
      </c>
      <c r="E53" s="152" t="s">
        <v>165</v>
      </c>
      <c r="F53" s="152" t="s">
        <v>164</v>
      </c>
      <c r="G53" s="152" t="s">
        <v>163</v>
      </c>
      <c r="H53" s="152" t="s">
        <v>162</v>
      </c>
      <c r="I53" s="152" t="s">
        <v>161</v>
      </c>
      <c r="J53" s="152" t="s">
        <v>160</v>
      </c>
      <c r="K53" s="152" t="s">
        <v>159</v>
      </c>
      <c r="L53" s="152" t="s">
        <v>158</v>
      </c>
      <c r="M53" s="152" t="s">
        <v>157</v>
      </c>
      <c r="N53" s="152" t="s">
        <v>156</v>
      </c>
      <c r="O53" s="152" t="s">
        <v>155</v>
      </c>
      <c r="P53" s="152" t="s">
        <v>154</v>
      </c>
      <c r="Q53" s="152" t="s">
        <v>153</v>
      </c>
      <c r="R53" s="152" t="s">
        <v>152</v>
      </c>
      <c r="S53" s="152" t="s">
        <v>151</v>
      </c>
      <c r="T53" s="152" t="s">
        <v>150</v>
      </c>
      <c r="U53" s="138" t="s">
        <v>149</v>
      </c>
      <c r="V53" s="138" t="s">
        <v>148</v>
      </c>
      <c r="W53" s="152" t="s">
        <v>147</v>
      </c>
      <c r="X53" s="152" t="s">
        <v>146</v>
      </c>
      <c r="Y53" s="152" t="s">
        <v>145</v>
      </c>
      <c r="Z53" s="152" t="s">
        <v>144</v>
      </c>
      <c r="AA53" s="152" t="s">
        <v>143</v>
      </c>
      <c r="AB53" s="152" t="s">
        <v>142</v>
      </c>
      <c r="AC53" s="152" t="s">
        <v>141</v>
      </c>
      <c r="AD53" s="152" t="s">
        <v>140</v>
      </c>
      <c r="AE53" s="152" t="s">
        <v>139</v>
      </c>
      <c r="AF53" s="152" t="s">
        <v>138</v>
      </c>
      <c r="AG53" s="152" t="s">
        <v>137</v>
      </c>
      <c r="AH53" s="152" t="s">
        <v>136</v>
      </c>
      <c r="AI53" s="152" t="s">
        <v>135</v>
      </c>
      <c r="AJ53" s="152" t="s">
        <v>134</v>
      </c>
      <c r="AK53" s="152" t="s">
        <v>133</v>
      </c>
      <c r="AL53" s="152" t="s">
        <v>132</v>
      </c>
      <c r="AM53" s="152" t="s">
        <v>131</v>
      </c>
      <c r="AN53" s="152" t="s">
        <v>130</v>
      </c>
      <c r="AO53" s="152" t="s">
        <v>129</v>
      </c>
      <c r="AP53" s="152" t="s">
        <v>128</v>
      </c>
      <c r="AQ53" s="152" t="s">
        <v>127</v>
      </c>
      <c r="AR53" s="152" t="s">
        <v>126</v>
      </c>
      <c r="AS53" s="152" t="s">
        <v>125</v>
      </c>
      <c r="AT53" s="152" t="s">
        <v>124</v>
      </c>
      <c r="AU53" s="152" t="s">
        <v>123</v>
      </c>
      <c r="AV53" s="152" t="s">
        <v>122</v>
      </c>
      <c r="AW53" s="152" t="s">
        <v>121</v>
      </c>
      <c r="AX53" s="152" t="s">
        <v>120</v>
      </c>
      <c r="AY53" s="152" t="s">
        <v>119</v>
      </c>
      <c r="AZ53" s="152" t="s">
        <v>118</v>
      </c>
      <c r="BA53" s="152" t="s">
        <v>117</v>
      </c>
      <c r="BB53" s="152" t="s">
        <v>116</v>
      </c>
      <c r="BC53" s="152" t="s">
        <v>115</v>
      </c>
      <c r="BD53" s="152" t="s">
        <v>114</v>
      </c>
      <c r="BE53" s="152" t="s">
        <v>113</v>
      </c>
      <c r="BF53" s="152" t="s">
        <v>112</v>
      </c>
      <c r="BG53" s="152" t="s">
        <v>111</v>
      </c>
      <c r="BH53" s="152" t="s">
        <v>110</v>
      </c>
      <c r="BI53" s="152" t="s">
        <v>109</v>
      </c>
      <c r="BJ53" s="152" t="s">
        <v>108</v>
      </c>
      <c r="BK53" s="152" t="s">
        <v>107</v>
      </c>
      <c r="BL53" s="152" t="s">
        <v>106</v>
      </c>
      <c r="BM53" s="152" t="s">
        <v>105</v>
      </c>
      <c r="BN53" s="152" t="s">
        <v>104</v>
      </c>
      <c r="BO53" s="152" t="s">
        <v>103</v>
      </c>
      <c r="BP53" s="152" t="s">
        <v>102</v>
      </c>
      <c r="BQ53" s="152" t="s">
        <v>101</v>
      </c>
      <c r="BR53" s="152" t="s">
        <v>100</v>
      </c>
      <c r="BS53" s="152" t="s">
        <v>99</v>
      </c>
      <c r="BT53" s="152" t="s">
        <v>98</v>
      </c>
      <c r="BU53" s="152" t="s">
        <v>97</v>
      </c>
      <c r="BV53" s="152" t="s">
        <v>96</v>
      </c>
      <c r="BW53" s="152" t="s">
        <v>95</v>
      </c>
      <c r="BX53" s="152" t="s">
        <v>94</v>
      </c>
      <c r="BY53" s="152" t="s">
        <v>93</v>
      </c>
      <c r="BZ53" s="152" t="s">
        <v>92</v>
      </c>
      <c r="CA53" s="152" t="s">
        <v>91</v>
      </c>
      <c r="CB53" s="152" t="s">
        <v>90</v>
      </c>
      <c r="CC53" s="152" t="s">
        <v>89</v>
      </c>
      <c r="CD53" s="152" t="s">
        <v>88</v>
      </c>
      <c r="CE53" s="152" t="s">
        <v>87</v>
      </c>
      <c r="CF53" s="152" t="s">
        <v>86</v>
      </c>
      <c r="CG53" s="152" t="s">
        <v>85</v>
      </c>
      <c r="CH53" s="152" t="s">
        <v>84</v>
      </c>
      <c r="CI53" s="152" t="s">
        <v>83</v>
      </c>
      <c r="CJ53" s="152" t="s">
        <v>82</v>
      </c>
      <c r="CK53" s="152" t="s">
        <v>81</v>
      </c>
      <c r="CL53" s="152" t="s">
        <v>80</v>
      </c>
      <c r="CM53" s="152" t="s">
        <v>79</v>
      </c>
      <c r="CN53" s="152" t="s">
        <v>78</v>
      </c>
      <c r="CO53" s="152" t="s">
        <v>77</v>
      </c>
      <c r="CP53" s="152" t="s">
        <v>76</v>
      </c>
      <c r="CQ53" s="152" t="s">
        <v>75</v>
      </c>
      <c r="CR53" s="152" t="s">
        <v>74</v>
      </c>
      <c r="CS53" s="152" t="s">
        <v>73</v>
      </c>
      <c r="CT53" s="152" t="s">
        <v>72</v>
      </c>
      <c r="CU53" s="152" t="s">
        <v>71</v>
      </c>
      <c r="CV53" s="152" t="s">
        <v>70</v>
      </c>
    </row>
    <row r="54" spans="2:100" ht="15" hidden="1" customHeight="1">
      <c r="E54" s="151">
        <f>INT(F58/100000)</f>
        <v>0</v>
      </c>
      <c r="F54" s="150">
        <f>INT(F58/1000-E54*100)</f>
        <v>0</v>
      </c>
      <c r="G54" s="150">
        <f>INT(F58/100-E54*1000-F54*10)</f>
        <v>0</v>
      </c>
      <c r="H54" s="150">
        <f>INT(F58-E54*100000-F54*1000-G54*100)</f>
        <v>12</v>
      </c>
      <c r="I54" s="150">
        <f>IF(AND(G54=0,H54=0),1,2)</f>
        <v>2</v>
      </c>
      <c r="J54" s="149">
        <f>IF(OR(I54=1,I55=3),5,6)</f>
        <v>6</v>
      </c>
    </row>
    <row r="55" spans="2:100" ht="15" hidden="1" customHeight="1">
      <c r="E55" s="148" t="str">
        <f>IF(E54=0,"",LOOKUP(E54,B52:CV52,B53:CV53))</f>
        <v/>
      </c>
      <c r="F55" s="147" t="str">
        <f>IF(F54=0,"",LOOKUP(F54,B52:CV52,B53:CV53))</f>
        <v/>
      </c>
      <c r="G55" s="147" t="str">
        <f>IF(G54=0,"",LOOKUP(G54,B52:J52,B53:J53))</f>
        <v/>
      </c>
      <c r="H55" s="147" t="str">
        <f>IF(H54=0,"",LOOKUP(H54,B52:CV52,B53:CV53))</f>
        <v>Twelve</v>
      </c>
      <c r="I55" s="147">
        <f>IF(H54=0,3,4)</f>
        <v>4</v>
      </c>
      <c r="J55" s="146"/>
    </row>
    <row r="56" spans="2:100" ht="15" hidden="1" customHeight="1">
      <c r="E56" s="145" t="str">
        <f>IF(E54&gt;1," Lakhs ",IF(E54&gt;0," Lakh ",""))</f>
        <v/>
      </c>
      <c r="F56" s="144" t="str">
        <f>IF(F54&gt;0," Thousand ","")</f>
        <v/>
      </c>
      <c r="G56" s="144" t="str">
        <f>IF(G54&gt;0," Hundred ","")</f>
        <v/>
      </c>
      <c r="H56" s="144"/>
      <c r="I56" s="144"/>
      <c r="J56" s="143"/>
    </row>
    <row r="57" spans="2:100" ht="15.75" hidden="1" customHeight="1" thickBot="1"/>
    <row r="58" spans="2:100" ht="35.25" customHeight="1" thickTop="1" thickBot="1">
      <c r="F58" s="142">
        <v>12</v>
      </c>
      <c r="G58" s="141" t="str">
        <f>U58</f>
        <v>Twelve</v>
      </c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39"/>
      <c r="U58" s="138" t="str">
        <f>IF(F58=0,"Zero",IF(F58&gt;0,TRIM(CONCATENATE(E55,E56,F55,F56,G55,G56,IF(AND(F58&gt;100,J54=6)," and ",""),H55)),""))</f>
        <v>Twelve</v>
      </c>
    </row>
    <row r="59" spans="2:100" ht="12.6" customHeight="1" thickTop="1"/>
  </sheetData>
  <sheetProtection password="D358" sheet="1" objects="1" scenarios="1"/>
  <protectedRanges>
    <protectedRange sqref="F13 F23 F31 F39 F48 F58" name="Range1"/>
  </protectedRanges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6"/>
  <sheetViews>
    <sheetView workbookViewId="0">
      <selection activeCell="J3" sqref="J3:L3"/>
    </sheetView>
  </sheetViews>
  <sheetFormatPr defaultRowHeight="18.75"/>
  <cols>
    <col min="1" max="1" width="11.7109375" style="10" customWidth="1"/>
    <col min="2" max="2" width="12.5703125" customWidth="1"/>
    <col min="3" max="3" width="12.28515625" customWidth="1"/>
    <col min="4" max="4" width="11.85546875" customWidth="1"/>
    <col min="5" max="5" width="13" customWidth="1"/>
    <col min="6" max="6" width="15.140625" customWidth="1"/>
    <col min="7" max="7" width="5.7109375" customWidth="1"/>
    <col min="8" max="8" width="14.7109375" customWidth="1"/>
    <col min="9" max="9" width="5" hidden="1" customWidth="1"/>
    <col min="10" max="10" width="5" customWidth="1"/>
    <col min="11" max="11" width="8.140625" customWidth="1"/>
    <col min="12" max="12" width="7.42578125" customWidth="1"/>
    <col min="13" max="13" width="6.42578125" customWidth="1"/>
    <col min="14" max="14" width="10.85546875" customWidth="1"/>
    <col min="15" max="15" width="22.140625" customWidth="1"/>
    <col min="19" max="19" width="9.140625" customWidth="1"/>
  </cols>
  <sheetData>
    <row r="1" spans="1:15" ht="23.25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>
      <c r="A2" s="117" t="s">
        <v>35</v>
      </c>
      <c r="B2" s="117"/>
      <c r="C2" s="123" t="s">
        <v>36</v>
      </c>
      <c r="D2" s="123"/>
      <c r="E2" s="123"/>
      <c r="F2" s="124" t="s">
        <v>55</v>
      </c>
      <c r="G2" s="124"/>
      <c r="H2" s="124"/>
      <c r="I2" s="124"/>
      <c r="J2" s="121">
        <v>50</v>
      </c>
      <c r="K2" s="121"/>
      <c r="L2" s="121"/>
      <c r="M2" s="31" t="s">
        <v>42</v>
      </c>
    </row>
    <row r="3" spans="1:15" s="11" customFormat="1" ht="21">
      <c r="A3" s="118" t="s">
        <v>27</v>
      </c>
      <c r="B3" s="118"/>
      <c r="C3" s="126" t="s">
        <v>69</v>
      </c>
      <c r="D3" s="126"/>
      <c r="E3" s="126"/>
      <c r="F3" s="125" t="s">
        <v>62</v>
      </c>
      <c r="G3" s="125"/>
      <c r="H3" s="125"/>
      <c r="I3" s="125"/>
      <c r="J3" s="122">
        <v>350</v>
      </c>
      <c r="K3" s="122"/>
      <c r="L3" s="122"/>
      <c r="M3" s="31" t="s">
        <v>42</v>
      </c>
    </row>
    <row r="4" spans="1:15" ht="21">
      <c r="A4" s="119" t="s">
        <v>31</v>
      </c>
      <c r="B4" s="119"/>
      <c r="C4" s="127">
        <v>2012</v>
      </c>
      <c r="D4" s="127"/>
      <c r="E4" s="127"/>
      <c r="F4" s="137" t="s">
        <v>63</v>
      </c>
      <c r="G4" s="137"/>
      <c r="H4" s="137"/>
      <c r="I4" s="137"/>
      <c r="J4" s="61">
        <v>5</v>
      </c>
      <c r="K4" s="37" t="str">
        <f>E45</f>
        <v>9</v>
      </c>
      <c r="L4" s="128">
        <f>H45</f>
        <v>2012</v>
      </c>
      <c r="M4" s="129"/>
    </row>
    <row r="5" spans="1:15" ht="22.5" customHeight="1">
      <c r="A5" s="120" t="s">
        <v>34</v>
      </c>
      <c r="B5" s="120"/>
      <c r="C5" s="133">
        <v>4.6500000000000004</v>
      </c>
      <c r="D5" s="133"/>
      <c r="E5" s="133"/>
      <c r="F5" s="131" t="s">
        <v>58</v>
      </c>
      <c r="G5" s="131"/>
      <c r="H5" s="131"/>
      <c r="J5" s="130">
        <v>400</v>
      </c>
      <c r="K5" s="130"/>
      <c r="L5" s="130"/>
      <c r="M5" s="31" t="s">
        <v>42</v>
      </c>
      <c r="O5" s="27"/>
    </row>
    <row r="6" spans="1:15" ht="21">
      <c r="A6" s="135" t="s">
        <v>28</v>
      </c>
      <c r="B6" s="56" t="s">
        <v>32</v>
      </c>
      <c r="C6" s="56" t="s">
        <v>32</v>
      </c>
      <c r="D6" s="57" t="s">
        <v>30</v>
      </c>
      <c r="E6" s="57" t="s">
        <v>30</v>
      </c>
      <c r="F6" s="134" t="s">
        <v>5</v>
      </c>
      <c r="G6" s="29"/>
      <c r="H6" s="29"/>
      <c r="I6" s="29"/>
      <c r="J6" s="29"/>
      <c r="K6" s="29"/>
      <c r="L6" s="29"/>
      <c r="M6" s="29"/>
    </row>
    <row r="7" spans="1:15">
      <c r="A7" s="136"/>
      <c r="B7" s="58" t="s">
        <v>52</v>
      </c>
      <c r="C7" s="59" t="s">
        <v>29</v>
      </c>
      <c r="D7" s="58" t="s">
        <v>52</v>
      </c>
      <c r="E7" s="59" t="s">
        <v>29</v>
      </c>
      <c r="F7" s="134"/>
      <c r="G7" s="72" t="s">
        <v>61</v>
      </c>
      <c r="H7" s="29"/>
      <c r="I7" s="29"/>
      <c r="J7" s="29"/>
      <c r="K7" s="29"/>
      <c r="L7" s="29"/>
      <c r="M7" s="29"/>
    </row>
    <row r="8" spans="1:15">
      <c r="A8" s="25" t="str">
        <f>D45</f>
        <v>1/9/2012</v>
      </c>
      <c r="B8" s="53">
        <v>66</v>
      </c>
      <c r="C8" s="54">
        <v>60</v>
      </c>
      <c r="D8" s="55">
        <v>54</v>
      </c>
      <c r="E8" s="54">
        <v>52</v>
      </c>
      <c r="F8" s="65"/>
      <c r="G8" s="29"/>
      <c r="H8" s="29"/>
      <c r="I8" s="29"/>
      <c r="J8" s="29"/>
      <c r="K8" s="29"/>
      <c r="L8" s="29"/>
      <c r="M8" s="29"/>
    </row>
    <row r="9" spans="1:15">
      <c r="A9" s="25" t="str">
        <f t="shared" ref="A9:A38" si="0">D46</f>
        <v>2/9/2012</v>
      </c>
      <c r="B9" s="53">
        <v>0</v>
      </c>
      <c r="C9" s="54">
        <v>0</v>
      </c>
      <c r="D9" s="55">
        <v>0</v>
      </c>
      <c r="E9" s="54">
        <v>0</v>
      </c>
      <c r="F9" s="66" t="s">
        <v>53</v>
      </c>
      <c r="G9" s="29"/>
      <c r="H9" s="29"/>
      <c r="I9" s="29"/>
      <c r="J9" s="29"/>
      <c r="K9" s="29"/>
      <c r="L9" s="29"/>
      <c r="M9" s="29"/>
    </row>
    <row r="10" spans="1:15">
      <c r="A10" s="25" t="str">
        <f t="shared" si="0"/>
        <v>3/9/2012</v>
      </c>
      <c r="B10" s="69">
        <v>66</v>
      </c>
      <c r="C10" s="54">
        <v>52</v>
      </c>
      <c r="D10" s="70">
        <v>54</v>
      </c>
      <c r="E10" s="54">
        <v>47</v>
      </c>
      <c r="F10" s="66"/>
      <c r="G10" s="29"/>
      <c r="H10" s="29"/>
      <c r="I10" s="29"/>
      <c r="J10" s="29"/>
      <c r="K10" s="29"/>
      <c r="L10" s="29"/>
      <c r="M10" s="29"/>
    </row>
    <row r="11" spans="1:15">
      <c r="A11" s="25" t="str">
        <f t="shared" si="0"/>
        <v>4/9/2012</v>
      </c>
      <c r="B11" s="69">
        <f t="shared" ref="B11:B37" si="1">B10</f>
        <v>66</v>
      </c>
      <c r="C11" s="54">
        <v>0</v>
      </c>
      <c r="D11" s="70">
        <f t="shared" ref="D11:D37" si="2">D10</f>
        <v>54</v>
      </c>
      <c r="E11" s="54">
        <v>0</v>
      </c>
      <c r="F11" s="66"/>
      <c r="G11" s="29"/>
      <c r="H11" s="29"/>
      <c r="I11" s="29"/>
      <c r="J11" s="29"/>
      <c r="K11" s="29"/>
      <c r="L11" s="29"/>
      <c r="M11" s="29"/>
    </row>
    <row r="12" spans="1:15">
      <c r="A12" s="25" t="str">
        <f t="shared" si="0"/>
        <v>5/9/2012</v>
      </c>
      <c r="B12" s="69">
        <f t="shared" si="1"/>
        <v>66</v>
      </c>
      <c r="C12" s="54">
        <v>0</v>
      </c>
      <c r="D12" s="70">
        <f t="shared" si="2"/>
        <v>54</v>
      </c>
      <c r="E12" s="54">
        <v>0</v>
      </c>
      <c r="F12" s="66"/>
      <c r="G12" s="29"/>
      <c r="H12" s="29"/>
      <c r="I12" s="29"/>
      <c r="J12" s="29"/>
      <c r="K12" s="29"/>
      <c r="L12" s="29"/>
      <c r="M12" s="29"/>
    </row>
    <row r="13" spans="1:15">
      <c r="A13" s="25" t="str">
        <f t="shared" si="0"/>
        <v>6/9/2012</v>
      </c>
      <c r="B13" s="69">
        <f t="shared" si="1"/>
        <v>66</v>
      </c>
      <c r="C13" s="54">
        <v>0</v>
      </c>
      <c r="D13" s="70">
        <f t="shared" si="2"/>
        <v>54</v>
      </c>
      <c r="E13" s="54">
        <v>0</v>
      </c>
      <c r="F13" s="66"/>
      <c r="G13" s="29"/>
      <c r="H13" s="29"/>
      <c r="I13" s="29"/>
      <c r="J13" s="29"/>
      <c r="K13" s="29"/>
      <c r="L13" s="29"/>
      <c r="M13" s="29"/>
    </row>
    <row r="14" spans="1:15">
      <c r="A14" s="25" t="str">
        <f t="shared" si="0"/>
        <v>7/9/2012</v>
      </c>
      <c r="B14" s="69">
        <f t="shared" si="1"/>
        <v>66</v>
      </c>
      <c r="C14" s="54">
        <v>0</v>
      </c>
      <c r="D14" s="70">
        <f t="shared" si="2"/>
        <v>54</v>
      </c>
      <c r="E14" s="54">
        <v>0</v>
      </c>
      <c r="F14" s="66"/>
      <c r="G14" s="132"/>
      <c r="H14" s="132"/>
      <c r="I14" s="132"/>
      <c r="J14" s="132"/>
      <c r="K14" s="132"/>
      <c r="L14" s="29"/>
      <c r="M14" s="29"/>
    </row>
    <row r="15" spans="1:15" ht="21">
      <c r="A15" s="25" t="str">
        <f t="shared" si="0"/>
        <v>8/9/2012</v>
      </c>
      <c r="B15" s="69">
        <f t="shared" si="1"/>
        <v>66</v>
      </c>
      <c r="C15" s="54">
        <v>0</v>
      </c>
      <c r="D15" s="70">
        <f t="shared" si="2"/>
        <v>54</v>
      </c>
      <c r="E15" s="54">
        <v>0</v>
      </c>
      <c r="F15" s="66"/>
      <c r="G15" s="30" t="s">
        <v>37</v>
      </c>
      <c r="H15" s="30"/>
      <c r="I15" s="30"/>
      <c r="J15" s="30"/>
      <c r="K15" s="29"/>
      <c r="L15" s="29"/>
      <c r="M15" s="29"/>
    </row>
    <row r="16" spans="1:15" ht="21">
      <c r="A16" s="25" t="str">
        <f t="shared" si="0"/>
        <v>9/9/2012</v>
      </c>
      <c r="B16" s="69">
        <f t="shared" si="1"/>
        <v>66</v>
      </c>
      <c r="C16" s="54">
        <v>0</v>
      </c>
      <c r="D16" s="70">
        <f t="shared" si="2"/>
        <v>54</v>
      </c>
      <c r="E16" s="54">
        <v>0</v>
      </c>
      <c r="F16" s="66"/>
      <c r="G16" s="30" t="s">
        <v>38</v>
      </c>
      <c r="H16" s="30"/>
      <c r="I16" s="30"/>
      <c r="J16" s="30"/>
      <c r="K16" s="29"/>
      <c r="L16" s="29"/>
      <c r="M16" s="29"/>
    </row>
    <row r="17" spans="1:13" ht="21">
      <c r="A17" s="25" t="str">
        <f t="shared" si="0"/>
        <v>10/9/2012</v>
      </c>
      <c r="B17" s="69">
        <f t="shared" si="1"/>
        <v>66</v>
      </c>
      <c r="C17" s="54">
        <v>0</v>
      </c>
      <c r="D17" s="70">
        <f t="shared" si="2"/>
        <v>54</v>
      </c>
      <c r="E17" s="54">
        <v>0</v>
      </c>
      <c r="F17" s="66"/>
      <c r="G17" s="30" t="s">
        <v>39</v>
      </c>
      <c r="H17" s="30"/>
      <c r="I17" s="30"/>
      <c r="J17" s="30"/>
      <c r="K17" s="29"/>
      <c r="L17" s="29"/>
      <c r="M17" s="29"/>
    </row>
    <row r="18" spans="1:13" ht="21">
      <c r="A18" s="25" t="str">
        <f t="shared" si="0"/>
        <v>11/9/2012</v>
      </c>
      <c r="B18" s="69">
        <f t="shared" si="1"/>
        <v>66</v>
      </c>
      <c r="C18" s="54">
        <v>0</v>
      </c>
      <c r="D18" s="70">
        <f t="shared" si="2"/>
        <v>54</v>
      </c>
      <c r="E18" s="54">
        <v>0</v>
      </c>
      <c r="F18" s="66"/>
      <c r="G18" s="30" t="s">
        <v>40</v>
      </c>
      <c r="H18" s="30"/>
      <c r="I18" s="30"/>
      <c r="J18" s="30"/>
      <c r="K18" s="29"/>
      <c r="L18" s="29"/>
      <c r="M18" s="29"/>
    </row>
    <row r="19" spans="1:13" ht="21">
      <c r="A19" s="25" t="str">
        <f t="shared" si="0"/>
        <v>12/9/2012</v>
      </c>
      <c r="B19" s="69">
        <f t="shared" si="1"/>
        <v>66</v>
      </c>
      <c r="C19" s="54">
        <v>51</v>
      </c>
      <c r="D19" s="70">
        <f t="shared" si="2"/>
        <v>54</v>
      </c>
      <c r="E19" s="54">
        <v>42</v>
      </c>
      <c r="F19" s="65"/>
      <c r="G19" s="30" t="s">
        <v>41</v>
      </c>
      <c r="H19" s="30"/>
      <c r="I19" s="30"/>
      <c r="J19" s="30"/>
      <c r="K19" s="29"/>
      <c r="L19" s="29"/>
      <c r="M19" s="29"/>
    </row>
    <row r="20" spans="1:13">
      <c r="A20" s="25" t="str">
        <f t="shared" si="0"/>
        <v>13/9/2012</v>
      </c>
      <c r="B20" s="69">
        <f t="shared" si="1"/>
        <v>66</v>
      </c>
      <c r="C20" s="54">
        <v>55</v>
      </c>
      <c r="D20" s="70">
        <f t="shared" si="2"/>
        <v>54</v>
      </c>
      <c r="E20" s="54">
        <v>47</v>
      </c>
      <c r="F20" s="65"/>
      <c r="G20" s="29"/>
      <c r="H20" s="29"/>
      <c r="I20" s="67" t="e">
        <f>CONCATENATE(13,"/",#REF!,"/",C4)</f>
        <v>#REF!</v>
      </c>
      <c r="J20" s="68"/>
      <c r="K20" s="29"/>
      <c r="L20" s="29"/>
      <c r="M20" s="29"/>
    </row>
    <row r="21" spans="1:13">
      <c r="A21" s="25" t="str">
        <f t="shared" si="0"/>
        <v>14/9/2012</v>
      </c>
      <c r="B21" s="69">
        <f t="shared" si="1"/>
        <v>66</v>
      </c>
      <c r="C21" s="54">
        <v>61</v>
      </c>
      <c r="D21" s="70">
        <f t="shared" si="2"/>
        <v>54</v>
      </c>
      <c r="E21" s="54">
        <v>52</v>
      </c>
      <c r="F21" s="65"/>
      <c r="G21" s="29"/>
      <c r="H21" s="29"/>
      <c r="I21" s="67" t="e">
        <f>CONCATENATE(14,"/",#REF!,"/",C4)</f>
        <v>#REF!</v>
      </c>
      <c r="J21" s="68"/>
      <c r="K21" s="29"/>
      <c r="L21" s="29"/>
      <c r="M21" s="29"/>
    </row>
    <row r="22" spans="1:13">
      <c r="A22" s="25" t="str">
        <f t="shared" si="0"/>
        <v>15/9/2012</v>
      </c>
      <c r="B22" s="69">
        <f t="shared" si="1"/>
        <v>66</v>
      </c>
      <c r="C22" s="54"/>
      <c r="D22" s="70">
        <f t="shared" si="2"/>
        <v>54</v>
      </c>
      <c r="E22" s="54"/>
      <c r="F22" s="65"/>
      <c r="G22" s="29"/>
      <c r="H22" s="29"/>
      <c r="I22" s="67" t="e">
        <f>CONCATENATE(15,"/",#REF!,"/",C4)</f>
        <v>#REF!</v>
      </c>
      <c r="J22" s="68"/>
      <c r="K22" s="29"/>
      <c r="L22" s="29"/>
      <c r="M22" s="29"/>
    </row>
    <row r="23" spans="1:13">
      <c r="A23" s="25" t="str">
        <f t="shared" si="0"/>
        <v>16/9/2012</v>
      </c>
      <c r="B23" s="69">
        <f t="shared" si="1"/>
        <v>66</v>
      </c>
      <c r="C23" s="54"/>
      <c r="D23" s="70">
        <f t="shared" si="2"/>
        <v>54</v>
      </c>
      <c r="E23" s="54"/>
      <c r="F23" s="65"/>
      <c r="G23" s="29"/>
      <c r="H23" s="29"/>
      <c r="I23" s="67" t="e">
        <f>CONCATENATE(16,"/",#REF!,"/",C4)</f>
        <v>#REF!</v>
      </c>
      <c r="J23" s="68"/>
      <c r="K23" s="29"/>
      <c r="L23" s="29"/>
      <c r="M23" s="29"/>
    </row>
    <row r="24" spans="1:13">
      <c r="A24" s="25" t="str">
        <f t="shared" si="0"/>
        <v>17/9/2012</v>
      </c>
      <c r="B24" s="69">
        <f t="shared" si="1"/>
        <v>66</v>
      </c>
      <c r="C24" s="54"/>
      <c r="D24" s="70">
        <f t="shared" si="2"/>
        <v>54</v>
      </c>
      <c r="E24" s="54"/>
      <c r="F24" s="65"/>
      <c r="G24" s="29"/>
      <c r="H24" s="29"/>
      <c r="I24" s="67" t="e">
        <f>CONCATENATE(17,"/",#REF!,"/",C4)</f>
        <v>#REF!</v>
      </c>
      <c r="J24" s="68"/>
      <c r="K24" s="29"/>
      <c r="L24" s="29"/>
      <c r="M24" s="29"/>
    </row>
    <row r="25" spans="1:13">
      <c r="A25" s="25" t="str">
        <f t="shared" si="0"/>
        <v>18/9/2012</v>
      </c>
      <c r="B25" s="69">
        <f t="shared" si="1"/>
        <v>66</v>
      </c>
      <c r="C25" s="54"/>
      <c r="D25" s="70">
        <f t="shared" si="2"/>
        <v>54</v>
      </c>
      <c r="E25" s="54"/>
      <c r="F25" s="65"/>
      <c r="G25" s="29"/>
      <c r="H25" s="29"/>
      <c r="I25" s="67" t="e">
        <f>CONCATENATE(18,"/",#REF!,"/",C4)</f>
        <v>#REF!</v>
      </c>
      <c r="J25" s="68"/>
      <c r="K25" s="29"/>
      <c r="L25" s="29"/>
      <c r="M25" s="29"/>
    </row>
    <row r="26" spans="1:13">
      <c r="A26" s="25" t="str">
        <f t="shared" si="0"/>
        <v>19/9/2012</v>
      </c>
      <c r="B26" s="69">
        <f t="shared" si="1"/>
        <v>66</v>
      </c>
      <c r="C26" s="54"/>
      <c r="D26" s="70">
        <f t="shared" si="2"/>
        <v>54</v>
      </c>
      <c r="E26" s="54"/>
      <c r="F26" s="65"/>
      <c r="G26" s="29"/>
      <c r="H26" s="29"/>
      <c r="I26" s="67" t="e">
        <f>CONCATENATE(19,"/",#REF!,"/",C4)</f>
        <v>#REF!</v>
      </c>
      <c r="J26" s="68"/>
      <c r="K26" s="29"/>
      <c r="L26" s="29"/>
      <c r="M26" s="29"/>
    </row>
    <row r="27" spans="1:13">
      <c r="A27" s="25" t="str">
        <f t="shared" si="0"/>
        <v>20/9/2012</v>
      </c>
      <c r="B27" s="69">
        <f t="shared" si="1"/>
        <v>66</v>
      </c>
      <c r="C27" s="54"/>
      <c r="D27" s="70">
        <f t="shared" si="2"/>
        <v>54</v>
      </c>
      <c r="E27" s="54"/>
      <c r="F27" s="65"/>
      <c r="G27" s="29"/>
      <c r="H27" s="29"/>
      <c r="I27" s="67" t="e">
        <f>CONCATENATE(20,"/",#REF!,"/",C4)</f>
        <v>#REF!</v>
      </c>
      <c r="J27" s="68"/>
      <c r="K27" s="29"/>
      <c r="L27" s="29"/>
      <c r="M27" s="29"/>
    </row>
    <row r="28" spans="1:13">
      <c r="A28" s="25" t="str">
        <f t="shared" si="0"/>
        <v>21/9/2012</v>
      </c>
      <c r="B28" s="69">
        <f t="shared" si="1"/>
        <v>66</v>
      </c>
      <c r="C28" s="54"/>
      <c r="D28" s="70">
        <f t="shared" si="2"/>
        <v>54</v>
      </c>
      <c r="E28" s="54"/>
      <c r="F28" s="65"/>
      <c r="G28" s="29"/>
      <c r="H28" s="29"/>
      <c r="I28" s="67" t="e">
        <f>CONCATENATE(21,"/",#REF!,"/",C4)</f>
        <v>#REF!</v>
      </c>
      <c r="J28" s="68"/>
      <c r="K28" s="29"/>
      <c r="L28" s="29"/>
      <c r="M28" s="29"/>
    </row>
    <row r="29" spans="1:13">
      <c r="A29" s="25" t="str">
        <f t="shared" si="0"/>
        <v>22/9/2012</v>
      </c>
      <c r="B29" s="69">
        <f t="shared" si="1"/>
        <v>66</v>
      </c>
      <c r="C29" s="54"/>
      <c r="D29" s="70">
        <f t="shared" si="2"/>
        <v>54</v>
      </c>
      <c r="E29" s="54"/>
      <c r="F29" s="65"/>
      <c r="G29" s="29"/>
      <c r="H29" s="29"/>
      <c r="I29" s="67" t="e">
        <f>CONCATENATE(22,"/",#REF!,"/",C4)</f>
        <v>#REF!</v>
      </c>
      <c r="J29" s="68"/>
      <c r="K29" s="29"/>
      <c r="L29" s="29"/>
      <c r="M29" s="29"/>
    </row>
    <row r="30" spans="1:13">
      <c r="A30" s="25" t="str">
        <f t="shared" si="0"/>
        <v>23/9/2012</v>
      </c>
      <c r="B30" s="69">
        <f t="shared" si="1"/>
        <v>66</v>
      </c>
      <c r="C30" s="54"/>
      <c r="D30" s="70">
        <f t="shared" si="2"/>
        <v>54</v>
      </c>
      <c r="E30" s="54"/>
      <c r="F30" s="65"/>
      <c r="G30" s="29"/>
      <c r="H30" s="29"/>
      <c r="I30" s="67" t="e">
        <f>CONCATENATE(23,"/",#REF!,"/",C4)</f>
        <v>#REF!</v>
      </c>
      <c r="J30" s="68"/>
      <c r="K30" s="29"/>
      <c r="L30" s="29"/>
      <c r="M30" s="29"/>
    </row>
    <row r="31" spans="1:13">
      <c r="A31" s="25" t="str">
        <f t="shared" si="0"/>
        <v>24/9/2012</v>
      </c>
      <c r="B31" s="69">
        <f t="shared" si="1"/>
        <v>66</v>
      </c>
      <c r="C31" s="54"/>
      <c r="D31" s="70">
        <f t="shared" si="2"/>
        <v>54</v>
      </c>
      <c r="E31" s="54"/>
      <c r="F31" s="65"/>
      <c r="G31" s="29"/>
      <c r="H31" s="29"/>
      <c r="I31" s="67" t="e">
        <f>CONCATENATE(24,"/",#REF!,"/",C4)</f>
        <v>#REF!</v>
      </c>
      <c r="J31" s="68"/>
      <c r="K31" s="29"/>
      <c r="L31" s="29"/>
      <c r="M31" s="29"/>
    </row>
    <row r="32" spans="1:13">
      <c r="A32" s="25" t="str">
        <f t="shared" si="0"/>
        <v>25/9/2012</v>
      </c>
      <c r="B32" s="69">
        <f t="shared" si="1"/>
        <v>66</v>
      </c>
      <c r="C32" s="54"/>
      <c r="D32" s="70">
        <f t="shared" si="2"/>
        <v>54</v>
      </c>
      <c r="E32" s="54"/>
      <c r="F32" s="65"/>
      <c r="G32" s="29"/>
      <c r="H32" s="29"/>
      <c r="I32" s="67" t="e">
        <f>CONCATENATE(25,"/",#REF!,"/",C4)</f>
        <v>#REF!</v>
      </c>
      <c r="J32" s="68"/>
      <c r="K32" s="29"/>
      <c r="L32" s="29"/>
      <c r="M32" s="29"/>
    </row>
    <row r="33" spans="1:13">
      <c r="A33" s="25" t="str">
        <f t="shared" si="0"/>
        <v>26/9/2012</v>
      </c>
      <c r="B33" s="69">
        <f t="shared" si="1"/>
        <v>66</v>
      </c>
      <c r="C33" s="54"/>
      <c r="D33" s="70">
        <f t="shared" si="2"/>
        <v>54</v>
      </c>
      <c r="E33" s="54"/>
      <c r="F33" s="65"/>
      <c r="G33" s="29"/>
      <c r="H33" s="29"/>
      <c r="I33" s="67" t="e">
        <f>CONCATENATE(26,"/",#REF!,"/",C4)</f>
        <v>#REF!</v>
      </c>
      <c r="J33" s="68"/>
      <c r="K33" s="29"/>
      <c r="L33" s="29"/>
      <c r="M33" s="29"/>
    </row>
    <row r="34" spans="1:13">
      <c r="A34" s="25" t="str">
        <f t="shared" si="0"/>
        <v>27/9/2012</v>
      </c>
      <c r="B34" s="69">
        <f t="shared" si="1"/>
        <v>66</v>
      </c>
      <c r="C34" s="54"/>
      <c r="D34" s="70">
        <f t="shared" si="2"/>
        <v>54</v>
      </c>
      <c r="E34" s="54"/>
      <c r="F34" s="65"/>
      <c r="G34" s="29"/>
      <c r="H34" s="29"/>
      <c r="I34" s="67" t="e">
        <f>CONCATENATE(27,"/",#REF!,"/",C4)</f>
        <v>#REF!</v>
      </c>
      <c r="J34" s="68"/>
      <c r="K34" s="29"/>
      <c r="L34" s="29"/>
      <c r="M34" s="29"/>
    </row>
    <row r="35" spans="1:13">
      <c r="A35" s="25" t="str">
        <f t="shared" si="0"/>
        <v>28/9/2012</v>
      </c>
      <c r="B35" s="69">
        <f t="shared" si="1"/>
        <v>66</v>
      </c>
      <c r="C35" s="54"/>
      <c r="D35" s="70">
        <f t="shared" si="2"/>
        <v>54</v>
      </c>
      <c r="E35" s="54"/>
      <c r="F35" s="65"/>
      <c r="G35" s="29"/>
      <c r="H35" s="29"/>
      <c r="I35" s="67" t="e">
        <f>CONCATENATE(28,"/",#REF!,"/",C4)</f>
        <v>#REF!</v>
      </c>
      <c r="J35" s="68"/>
      <c r="K35" s="29"/>
      <c r="L35" s="29"/>
      <c r="M35" s="29"/>
    </row>
    <row r="36" spans="1:13">
      <c r="A36" s="25" t="str">
        <f t="shared" si="0"/>
        <v>29/9/2012</v>
      </c>
      <c r="B36" s="69">
        <f t="shared" si="1"/>
        <v>66</v>
      </c>
      <c r="C36" s="54"/>
      <c r="D36" s="70">
        <f t="shared" si="2"/>
        <v>54</v>
      </c>
      <c r="E36" s="54"/>
      <c r="F36" s="65"/>
      <c r="G36" s="29"/>
      <c r="H36" s="29"/>
      <c r="I36" s="67" t="e">
        <f>CONCATENATE(29,"/",#REF!,"/",C4)</f>
        <v>#REF!</v>
      </c>
      <c r="J36" s="68"/>
      <c r="K36" s="29"/>
      <c r="L36" s="29"/>
      <c r="M36" s="29"/>
    </row>
    <row r="37" spans="1:13">
      <c r="A37" s="25" t="str">
        <f t="shared" si="0"/>
        <v>30/9/2012</v>
      </c>
      <c r="B37" s="69">
        <f t="shared" si="1"/>
        <v>66</v>
      </c>
      <c r="C37" s="54"/>
      <c r="D37" s="70">
        <f t="shared" si="2"/>
        <v>54</v>
      </c>
      <c r="E37" s="54"/>
      <c r="F37" s="65"/>
      <c r="G37" s="29"/>
      <c r="H37" s="29"/>
      <c r="I37" s="67" t="e">
        <f>CONCATENATE(30,"/",#REF!,"/",C4)</f>
        <v>#REF!</v>
      </c>
      <c r="J37" s="68"/>
      <c r="K37" s="29"/>
      <c r="L37" s="29"/>
      <c r="M37" s="29"/>
    </row>
    <row r="38" spans="1:13">
      <c r="A38" s="25" t="str">
        <f t="shared" si="0"/>
        <v>31/9/2012</v>
      </c>
      <c r="B38" s="69">
        <v>0</v>
      </c>
      <c r="C38" s="54">
        <v>0</v>
      </c>
      <c r="D38" s="70">
        <v>0</v>
      </c>
      <c r="E38" s="54">
        <v>0</v>
      </c>
      <c r="F38" s="65" t="s">
        <v>67</v>
      </c>
      <c r="G38" s="29"/>
      <c r="H38" s="29"/>
      <c r="I38" s="67" t="e">
        <f>CONCATENATE(31,"/",#REF!,"/",C4)</f>
        <v>#REF!</v>
      </c>
      <c r="J38" s="68"/>
      <c r="K38" s="29"/>
      <c r="L38" s="29"/>
      <c r="M38" s="29"/>
    </row>
    <row r="39" spans="1:13">
      <c r="I39" s="14"/>
      <c r="J39" s="14"/>
    </row>
    <row r="40" spans="1:13">
      <c r="A40" s="73" t="s">
        <v>65</v>
      </c>
      <c r="B40" s="74"/>
      <c r="C40" s="74"/>
      <c r="D40" s="74"/>
      <c r="E40" s="74"/>
      <c r="F40" s="74"/>
      <c r="G40" s="74"/>
      <c r="H40" s="74"/>
      <c r="I40" s="79"/>
      <c r="J40" s="79"/>
    </row>
    <row r="41" spans="1:13">
      <c r="A41" s="73" t="s">
        <v>64</v>
      </c>
      <c r="B41" s="74"/>
      <c r="C41" s="74"/>
      <c r="D41" s="74"/>
      <c r="E41" s="74"/>
      <c r="F41" s="74"/>
      <c r="G41" s="74"/>
      <c r="H41" s="74"/>
      <c r="I41" s="79"/>
      <c r="J41" s="79"/>
    </row>
    <row r="42" spans="1:13">
      <c r="A42" s="73" t="s">
        <v>68</v>
      </c>
      <c r="B42" s="74"/>
      <c r="C42" s="74"/>
      <c r="D42" s="74"/>
      <c r="E42" s="74"/>
      <c r="F42" s="74"/>
      <c r="G42" s="74"/>
      <c r="H42" s="74"/>
      <c r="I42" s="80"/>
      <c r="J42" s="80"/>
    </row>
    <row r="43" spans="1:13" ht="19.5" customHeight="1">
      <c r="I43" s="9"/>
      <c r="J43" s="52"/>
    </row>
    <row r="44" spans="1:13" ht="19.5" hidden="1" customHeight="1">
      <c r="F44" t="s">
        <v>48</v>
      </c>
      <c r="I44" s="9"/>
      <c r="J44" s="52"/>
    </row>
    <row r="45" spans="1:13" ht="19.5" hidden="1" customHeight="1">
      <c r="D45" t="str">
        <f>CONCATENATE(F45,"/",E45,"/",H45)</f>
        <v>1/9/2012</v>
      </c>
      <c r="E45" s="60" t="str">
        <f>IF(LEFT(C3,3)="jan","1",(IF(LEFT(C3,3)="feb","2",IF(LEFT(C3,3)="mar","3",IF(LEFT(C3,3)="apr","4",IF(LEFT(C3,3)="may","5",IF(LEFT(C3,3)="jun","6",IF(LEFT(C3,3)="jul","7",IF(LEFT(C3,3)="aug","8",IF(LEFT(C3,3)="sep","9",IF(LEFT(C3,3)="oct","10",IF(LEFT(C3,3)="nov","11",IF(LEFT(C3,3)="dec",12)))))))))))))</f>
        <v>9</v>
      </c>
      <c r="F45">
        <v>1</v>
      </c>
      <c r="H45">
        <f>C4</f>
        <v>2012</v>
      </c>
      <c r="I45" s="9"/>
      <c r="J45" s="52"/>
    </row>
    <row r="46" spans="1:13" ht="19.5" hidden="1" customHeight="1">
      <c r="D46" t="str">
        <f t="shared" ref="D46:D75" si="3">CONCATENATE(F46,"/",E46,"/",H46)</f>
        <v>2/9/2012</v>
      </c>
      <c r="E46" t="str">
        <f>E45</f>
        <v>9</v>
      </c>
      <c r="F46">
        <v>2</v>
      </c>
      <c r="H46">
        <f>H45</f>
        <v>2012</v>
      </c>
      <c r="I46" s="9"/>
      <c r="J46" s="52"/>
    </row>
    <row r="47" spans="1:13" ht="19.5" hidden="1" customHeight="1">
      <c r="D47" t="str">
        <f t="shared" si="3"/>
        <v>3/9/2012</v>
      </c>
      <c r="E47" t="str">
        <f t="shared" ref="E47:E75" si="4">E46</f>
        <v>9</v>
      </c>
      <c r="F47">
        <v>3</v>
      </c>
      <c r="H47">
        <f t="shared" ref="H47:H75" si="5">H46</f>
        <v>2012</v>
      </c>
      <c r="I47" s="9"/>
      <c r="J47" s="52"/>
    </row>
    <row r="48" spans="1:13" ht="19.5" hidden="1" customHeight="1">
      <c r="D48" t="str">
        <f t="shared" si="3"/>
        <v>4/9/2012</v>
      </c>
      <c r="E48" t="str">
        <f t="shared" si="4"/>
        <v>9</v>
      </c>
      <c r="F48">
        <v>4</v>
      </c>
      <c r="H48">
        <f t="shared" si="5"/>
        <v>2012</v>
      </c>
      <c r="I48" s="9"/>
      <c r="J48" s="52"/>
    </row>
    <row r="49" spans="4:14" ht="19.5" hidden="1" customHeight="1">
      <c r="D49" t="str">
        <f t="shared" si="3"/>
        <v>5/9/2012</v>
      </c>
      <c r="E49" t="str">
        <f t="shared" si="4"/>
        <v>9</v>
      </c>
      <c r="F49">
        <v>5</v>
      </c>
      <c r="H49">
        <f t="shared" si="5"/>
        <v>2012</v>
      </c>
      <c r="I49" s="9"/>
      <c r="J49" s="52"/>
    </row>
    <row r="50" spans="4:14" ht="12.75" hidden="1" customHeight="1">
      <c r="D50" t="str">
        <f t="shared" si="3"/>
        <v>6/9/2012</v>
      </c>
      <c r="E50" t="str">
        <f t="shared" si="4"/>
        <v>9</v>
      </c>
      <c r="F50">
        <v>6</v>
      </c>
      <c r="H50">
        <f t="shared" si="5"/>
        <v>2012</v>
      </c>
      <c r="I50" s="9"/>
      <c r="J50" s="52"/>
    </row>
    <row r="51" spans="4:14" ht="19.5" hidden="1" customHeight="1">
      <c r="D51" t="str">
        <f t="shared" si="3"/>
        <v>7/9/2012</v>
      </c>
      <c r="E51" t="str">
        <f t="shared" si="4"/>
        <v>9</v>
      </c>
      <c r="F51">
        <v>7</v>
      </c>
      <c r="H51">
        <f t="shared" si="5"/>
        <v>2012</v>
      </c>
      <c r="I51" s="9"/>
      <c r="J51" s="52"/>
    </row>
    <row r="52" spans="4:14" ht="19.5" hidden="1" customHeight="1">
      <c r="D52" t="str">
        <f t="shared" si="3"/>
        <v>8/9/2012</v>
      </c>
      <c r="E52" t="str">
        <f t="shared" si="4"/>
        <v>9</v>
      </c>
      <c r="F52">
        <v>8</v>
      </c>
      <c r="H52">
        <f t="shared" si="5"/>
        <v>2012</v>
      </c>
      <c r="I52" s="9"/>
      <c r="J52" s="52"/>
    </row>
    <row r="53" spans="4:14" ht="19.5" hidden="1" customHeight="1">
      <c r="D53" t="str">
        <f t="shared" si="3"/>
        <v>9/9/2012</v>
      </c>
      <c r="E53" t="str">
        <f t="shared" si="4"/>
        <v>9</v>
      </c>
      <c r="F53">
        <v>9</v>
      </c>
      <c r="H53">
        <f t="shared" si="5"/>
        <v>2012</v>
      </c>
      <c r="I53" s="9"/>
      <c r="J53" s="52"/>
      <c r="K53" s="50"/>
      <c r="L53" s="9"/>
      <c r="M53" s="50"/>
      <c r="N53" s="9"/>
    </row>
    <row r="54" spans="4:14" ht="19.5" hidden="1" customHeight="1">
      <c r="D54" t="str">
        <f t="shared" si="3"/>
        <v>10/9/2012</v>
      </c>
      <c r="E54" t="str">
        <f t="shared" si="4"/>
        <v>9</v>
      </c>
      <c r="F54">
        <v>10</v>
      </c>
      <c r="H54">
        <f t="shared" si="5"/>
        <v>2012</v>
      </c>
      <c r="I54" s="9"/>
      <c r="J54" s="52"/>
      <c r="K54" s="50"/>
      <c r="L54" s="9"/>
      <c r="M54" s="50"/>
      <c r="N54" s="9"/>
    </row>
    <row r="55" spans="4:14" ht="19.5" hidden="1" customHeight="1">
      <c r="D55" t="str">
        <f t="shared" si="3"/>
        <v>11/9/2012</v>
      </c>
      <c r="E55" t="str">
        <f t="shared" si="4"/>
        <v>9</v>
      </c>
      <c r="F55">
        <v>11</v>
      </c>
      <c r="H55">
        <f t="shared" si="5"/>
        <v>2012</v>
      </c>
      <c r="I55" s="9"/>
      <c r="J55" s="52"/>
      <c r="K55" s="50"/>
      <c r="L55" s="9"/>
      <c r="M55" s="50"/>
      <c r="N55" s="9"/>
    </row>
    <row r="56" spans="4:14" ht="19.5" hidden="1" customHeight="1">
      <c r="D56" t="str">
        <f t="shared" si="3"/>
        <v>12/9/2012</v>
      </c>
      <c r="E56" t="str">
        <f t="shared" si="4"/>
        <v>9</v>
      </c>
      <c r="F56">
        <v>12</v>
      </c>
      <c r="H56">
        <f t="shared" si="5"/>
        <v>2012</v>
      </c>
      <c r="I56" s="9"/>
      <c r="J56" s="52"/>
      <c r="K56" s="50"/>
      <c r="L56" s="9"/>
      <c r="M56" s="50"/>
      <c r="N56" s="9"/>
    </row>
    <row r="57" spans="4:14" ht="19.5" hidden="1" customHeight="1">
      <c r="D57" t="str">
        <f t="shared" si="3"/>
        <v>13/9/2012</v>
      </c>
      <c r="E57" t="str">
        <f t="shared" si="4"/>
        <v>9</v>
      </c>
      <c r="F57">
        <v>13</v>
      </c>
      <c r="H57">
        <f t="shared" si="5"/>
        <v>2012</v>
      </c>
      <c r="I57" s="9"/>
      <c r="J57" s="52"/>
      <c r="K57" s="50"/>
      <c r="L57" s="9"/>
      <c r="M57" s="50"/>
      <c r="N57" s="9"/>
    </row>
    <row r="58" spans="4:14" ht="19.5" hidden="1" customHeight="1">
      <c r="D58" t="str">
        <f t="shared" si="3"/>
        <v>14/9/2012</v>
      </c>
      <c r="E58" t="str">
        <f t="shared" si="4"/>
        <v>9</v>
      </c>
      <c r="F58">
        <v>14</v>
      </c>
      <c r="H58">
        <f t="shared" si="5"/>
        <v>2012</v>
      </c>
      <c r="I58" s="9"/>
      <c r="J58" s="52"/>
      <c r="K58" s="50"/>
      <c r="L58" s="9"/>
      <c r="M58" s="50"/>
      <c r="N58" s="9"/>
    </row>
    <row r="59" spans="4:14" ht="19.5" hidden="1" customHeight="1">
      <c r="D59" t="str">
        <f t="shared" si="3"/>
        <v>15/9/2012</v>
      </c>
      <c r="E59" t="str">
        <f t="shared" si="4"/>
        <v>9</v>
      </c>
      <c r="F59">
        <v>15</v>
      </c>
      <c r="H59">
        <f t="shared" si="5"/>
        <v>2012</v>
      </c>
      <c r="I59" s="9"/>
      <c r="J59" s="52"/>
      <c r="K59" s="50"/>
      <c r="L59" s="9"/>
      <c r="M59" s="50"/>
      <c r="N59" s="9"/>
    </row>
    <row r="60" spans="4:14" ht="19.5" hidden="1" customHeight="1">
      <c r="D60" t="str">
        <f t="shared" si="3"/>
        <v>16/9/2012</v>
      </c>
      <c r="E60" t="str">
        <f t="shared" si="4"/>
        <v>9</v>
      </c>
      <c r="F60">
        <v>16</v>
      </c>
      <c r="H60">
        <f t="shared" si="5"/>
        <v>2012</v>
      </c>
      <c r="I60" s="9"/>
      <c r="J60" s="52"/>
      <c r="K60" s="50"/>
      <c r="L60" s="9"/>
      <c r="M60" s="50"/>
      <c r="N60" s="9"/>
    </row>
    <row r="61" spans="4:14" ht="19.5" hidden="1" customHeight="1">
      <c r="D61" t="str">
        <f t="shared" si="3"/>
        <v>17/9/2012</v>
      </c>
      <c r="E61" t="str">
        <f t="shared" si="4"/>
        <v>9</v>
      </c>
      <c r="F61">
        <v>17</v>
      </c>
      <c r="H61">
        <f t="shared" si="5"/>
        <v>2012</v>
      </c>
      <c r="I61" s="9"/>
      <c r="J61" s="52"/>
      <c r="K61" s="50"/>
      <c r="L61" s="9"/>
      <c r="M61" s="50"/>
      <c r="N61" s="9"/>
    </row>
    <row r="62" spans="4:14" ht="15.75" hidden="1" customHeight="1">
      <c r="D62" t="str">
        <f t="shared" si="3"/>
        <v>18/9/2012</v>
      </c>
      <c r="E62" t="str">
        <f t="shared" si="4"/>
        <v>9</v>
      </c>
      <c r="F62">
        <v>18</v>
      </c>
      <c r="H62">
        <f t="shared" si="5"/>
        <v>2012</v>
      </c>
      <c r="I62" s="9"/>
      <c r="J62" s="52"/>
      <c r="K62" s="50"/>
      <c r="L62" s="9"/>
      <c r="M62" s="50"/>
      <c r="N62" s="9"/>
    </row>
    <row r="63" spans="4:14" ht="19.5" hidden="1" customHeight="1">
      <c r="D63" t="str">
        <f t="shared" si="3"/>
        <v>19/9/2012</v>
      </c>
      <c r="E63" t="str">
        <f t="shared" si="4"/>
        <v>9</v>
      </c>
      <c r="F63">
        <v>19</v>
      </c>
      <c r="H63">
        <f t="shared" si="5"/>
        <v>2012</v>
      </c>
      <c r="I63" s="9"/>
      <c r="J63" s="52"/>
      <c r="K63" s="50"/>
      <c r="L63" s="9"/>
      <c r="M63" s="50"/>
      <c r="N63" s="9"/>
    </row>
    <row r="64" spans="4:14" ht="19.5" hidden="1" customHeight="1">
      <c r="D64" t="str">
        <f t="shared" si="3"/>
        <v>20/9/2012</v>
      </c>
      <c r="E64" t="str">
        <f t="shared" si="4"/>
        <v>9</v>
      </c>
      <c r="F64">
        <v>20</v>
      </c>
      <c r="H64">
        <f t="shared" si="5"/>
        <v>2012</v>
      </c>
      <c r="I64" s="9"/>
      <c r="J64" s="52"/>
      <c r="K64" s="50"/>
      <c r="L64" s="9"/>
      <c r="M64" s="50"/>
      <c r="N64" s="9"/>
    </row>
    <row r="65" spans="2:14" ht="19.5" hidden="1" customHeight="1">
      <c r="D65" t="str">
        <f>CONCATENATE(F65,"/",E65,"/",H65)</f>
        <v>21/9/2012</v>
      </c>
      <c r="E65" t="str">
        <f t="shared" si="4"/>
        <v>9</v>
      </c>
      <c r="F65">
        <v>21</v>
      </c>
      <c r="H65">
        <f t="shared" si="5"/>
        <v>2012</v>
      </c>
      <c r="I65" s="9"/>
      <c r="J65" s="52"/>
      <c r="K65" s="50"/>
      <c r="L65" s="9"/>
      <c r="M65" s="50"/>
      <c r="N65" s="9"/>
    </row>
    <row r="66" spans="2:14" ht="19.5" hidden="1" customHeight="1">
      <c r="D66" t="str">
        <f t="shared" si="3"/>
        <v>22/9/2012</v>
      </c>
      <c r="E66" t="str">
        <f t="shared" si="4"/>
        <v>9</v>
      </c>
      <c r="F66">
        <v>22</v>
      </c>
      <c r="H66">
        <f t="shared" si="5"/>
        <v>2012</v>
      </c>
      <c r="I66" s="9"/>
      <c r="J66" s="52"/>
      <c r="K66" s="50"/>
      <c r="L66" s="9"/>
      <c r="M66" s="50"/>
      <c r="N66" s="9"/>
    </row>
    <row r="67" spans="2:14" ht="19.5" hidden="1" customHeight="1">
      <c r="D67" t="str">
        <f t="shared" si="3"/>
        <v>23/9/2012</v>
      </c>
      <c r="E67" t="str">
        <f t="shared" si="4"/>
        <v>9</v>
      </c>
      <c r="F67">
        <v>23</v>
      </c>
      <c r="H67">
        <f t="shared" si="5"/>
        <v>2012</v>
      </c>
      <c r="I67" s="9"/>
      <c r="J67" s="52"/>
      <c r="K67" s="50"/>
      <c r="L67" s="9"/>
      <c r="M67" s="50"/>
      <c r="N67" s="9"/>
    </row>
    <row r="68" spans="2:14" ht="19.5" hidden="1" customHeight="1">
      <c r="D68" t="str">
        <f t="shared" si="3"/>
        <v>24/9/2012</v>
      </c>
      <c r="E68" t="str">
        <f t="shared" si="4"/>
        <v>9</v>
      </c>
      <c r="F68">
        <v>24</v>
      </c>
      <c r="H68">
        <f t="shared" si="5"/>
        <v>2012</v>
      </c>
      <c r="I68" s="9"/>
      <c r="J68" s="52"/>
      <c r="K68" s="50"/>
      <c r="L68" s="9"/>
      <c r="M68" s="50"/>
      <c r="N68" s="9"/>
    </row>
    <row r="69" spans="2:14" ht="19.5" hidden="1" customHeight="1">
      <c r="D69" t="str">
        <f t="shared" si="3"/>
        <v>25/9/2012</v>
      </c>
      <c r="E69" t="str">
        <f t="shared" si="4"/>
        <v>9</v>
      </c>
      <c r="F69">
        <v>25</v>
      </c>
      <c r="H69">
        <f t="shared" si="5"/>
        <v>2012</v>
      </c>
      <c r="I69" s="9"/>
      <c r="J69" s="52"/>
      <c r="K69" s="50"/>
      <c r="L69" s="9"/>
      <c r="M69" s="50"/>
      <c r="N69" s="9"/>
    </row>
    <row r="70" spans="2:14" ht="19.5" hidden="1" customHeight="1">
      <c r="D70" t="str">
        <f t="shared" si="3"/>
        <v>26/9/2012</v>
      </c>
      <c r="E70" t="str">
        <f t="shared" si="4"/>
        <v>9</v>
      </c>
      <c r="F70">
        <v>26</v>
      </c>
      <c r="H70">
        <f t="shared" si="5"/>
        <v>2012</v>
      </c>
      <c r="I70" s="9"/>
      <c r="J70" s="52"/>
      <c r="K70" s="50"/>
      <c r="L70" s="9"/>
      <c r="M70" s="50"/>
      <c r="N70" s="9"/>
    </row>
    <row r="71" spans="2:14" ht="19.5" hidden="1" customHeight="1">
      <c r="D71" t="str">
        <f t="shared" si="3"/>
        <v>27/9/2012</v>
      </c>
      <c r="E71" t="str">
        <f t="shared" si="4"/>
        <v>9</v>
      </c>
      <c r="F71">
        <v>27</v>
      </c>
      <c r="H71">
        <f t="shared" si="5"/>
        <v>2012</v>
      </c>
      <c r="I71" s="9"/>
      <c r="J71" s="52"/>
      <c r="K71" s="50"/>
      <c r="L71" s="9"/>
      <c r="M71" s="50"/>
      <c r="N71" s="9"/>
    </row>
    <row r="72" spans="2:14" ht="19.5" hidden="1" customHeight="1">
      <c r="D72" t="str">
        <f>CONCATENATE(F72,"/",E72,"/",H72)</f>
        <v>28/9/2012</v>
      </c>
      <c r="E72" t="str">
        <f t="shared" si="4"/>
        <v>9</v>
      </c>
      <c r="F72">
        <v>28</v>
      </c>
      <c r="H72">
        <f t="shared" si="5"/>
        <v>2012</v>
      </c>
      <c r="I72" s="9"/>
      <c r="J72" s="52"/>
      <c r="K72" s="50"/>
      <c r="L72" s="9"/>
      <c r="M72" s="50"/>
      <c r="N72" s="9"/>
    </row>
    <row r="73" spans="2:14" ht="19.5" hidden="1" customHeight="1">
      <c r="D73" t="str">
        <f t="shared" si="3"/>
        <v>29/9/2012</v>
      </c>
      <c r="E73" t="str">
        <f t="shared" si="4"/>
        <v>9</v>
      </c>
      <c r="F73">
        <v>29</v>
      </c>
      <c r="H73">
        <f t="shared" si="5"/>
        <v>2012</v>
      </c>
      <c r="I73" s="9"/>
      <c r="J73" s="52"/>
      <c r="K73" s="50"/>
      <c r="L73" s="9"/>
      <c r="M73" s="50"/>
      <c r="N73" s="9"/>
    </row>
    <row r="74" spans="2:14" ht="19.5" hidden="1" customHeight="1">
      <c r="D74" t="str">
        <f t="shared" si="3"/>
        <v>30/9/2012</v>
      </c>
      <c r="E74" t="str">
        <f t="shared" si="4"/>
        <v>9</v>
      </c>
      <c r="F74">
        <v>30</v>
      </c>
      <c r="H74">
        <f t="shared" si="5"/>
        <v>2012</v>
      </c>
      <c r="I74" s="9"/>
      <c r="J74" s="52"/>
      <c r="K74" s="50"/>
      <c r="L74" s="9"/>
      <c r="M74" s="50"/>
      <c r="N74" s="9"/>
    </row>
    <row r="75" spans="2:14" ht="19.5" hidden="1" customHeight="1">
      <c r="D75" t="str">
        <f t="shared" si="3"/>
        <v>31/9/2012</v>
      </c>
      <c r="E75" t="str">
        <f t="shared" si="4"/>
        <v>9</v>
      </c>
      <c r="F75">
        <v>31</v>
      </c>
      <c r="H75">
        <f t="shared" si="5"/>
        <v>2012</v>
      </c>
      <c r="I75" s="9"/>
      <c r="J75" s="52"/>
      <c r="K75" s="50"/>
      <c r="L75" s="9"/>
      <c r="M75" s="50"/>
      <c r="N75" s="9"/>
    </row>
    <row r="76" spans="2:14" ht="19.5" customHeight="1">
      <c r="I76" s="9"/>
      <c r="J76" s="52"/>
      <c r="K76" s="50"/>
      <c r="L76" s="9"/>
      <c r="M76" s="50"/>
      <c r="N76" s="9"/>
    </row>
    <row r="77" spans="2:14" ht="19.5" customHeight="1">
      <c r="I77" s="9"/>
      <c r="J77" s="52"/>
      <c r="K77" s="50"/>
      <c r="L77" s="9"/>
      <c r="M77" s="50"/>
      <c r="N77" s="9"/>
    </row>
    <row r="78" spans="2:14" ht="18" customHeight="1">
      <c r="I78" s="9"/>
      <c r="J78" s="52"/>
      <c r="K78" s="50"/>
      <c r="L78" s="9"/>
      <c r="M78" s="50"/>
      <c r="N78" s="9"/>
    </row>
    <row r="79" spans="2:14" ht="19.5" hidden="1" customHeight="1">
      <c r="B79">
        <v>1</v>
      </c>
      <c r="D79" t="str">
        <f>CONCATENATE(J4,"/",K4,"/",L4)</f>
        <v>5/9/2012</v>
      </c>
      <c r="E79">
        <f>J3</f>
        <v>350</v>
      </c>
      <c r="I79" s="9"/>
      <c r="J79" s="52"/>
      <c r="K79" s="50"/>
      <c r="L79" s="9"/>
      <c r="M79" s="50"/>
      <c r="N79" s="9"/>
    </row>
    <row r="80" spans="2:14" ht="19.5" hidden="1" customHeight="1">
      <c r="D80" t="str">
        <f>D79</f>
        <v>5/9/2012</v>
      </c>
      <c r="E80">
        <f>E79</f>
        <v>350</v>
      </c>
      <c r="I80" s="9"/>
      <c r="J80" s="52"/>
      <c r="K80" s="50"/>
      <c r="L80" s="9"/>
      <c r="M80" s="50"/>
      <c r="N80" s="9"/>
    </row>
    <row r="81" spans="4:14" ht="19.5" hidden="1" customHeight="1">
      <c r="D81" t="str">
        <f t="shared" ref="D81:D118" si="6">D80</f>
        <v>5/9/2012</v>
      </c>
      <c r="E81">
        <f t="shared" ref="E81:E118" si="7">E80</f>
        <v>350</v>
      </c>
      <c r="I81" s="9"/>
      <c r="J81" s="52"/>
      <c r="K81" s="50"/>
      <c r="L81" s="9"/>
      <c r="M81" s="50"/>
      <c r="N81" s="9"/>
    </row>
    <row r="82" spans="4:14" ht="9" hidden="1" customHeight="1">
      <c r="D82" t="str">
        <f t="shared" si="6"/>
        <v>5/9/2012</v>
      </c>
      <c r="E82">
        <f t="shared" si="7"/>
        <v>350</v>
      </c>
      <c r="I82" s="9"/>
      <c r="J82" s="52"/>
      <c r="K82" s="50"/>
      <c r="L82" s="9"/>
      <c r="M82" s="50"/>
      <c r="N82" s="9"/>
    </row>
    <row r="83" spans="4:14" ht="19.5" hidden="1" customHeight="1">
      <c r="D83" t="str">
        <f t="shared" si="6"/>
        <v>5/9/2012</v>
      </c>
      <c r="E83">
        <f t="shared" si="7"/>
        <v>350</v>
      </c>
      <c r="I83" s="9"/>
      <c r="J83" s="52"/>
      <c r="K83" s="50"/>
      <c r="L83" s="9"/>
      <c r="M83" s="50"/>
      <c r="N83" s="9"/>
    </row>
    <row r="84" spans="4:14" ht="19.5" hidden="1" customHeight="1">
      <c r="D84" t="str">
        <f t="shared" si="6"/>
        <v>5/9/2012</v>
      </c>
      <c r="E84">
        <f t="shared" si="7"/>
        <v>350</v>
      </c>
      <c r="I84" s="9"/>
      <c r="J84" s="52"/>
      <c r="K84" s="50"/>
      <c r="L84" s="9"/>
      <c r="M84" s="50"/>
      <c r="N84" s="9"/>
    </row>
    <row r="85" spans="4:14" ht="19.5" hidden="1" customHeight="1">
      <c r="D85" t="str">
        <f t="shared" si="6"/>
        <v>5/9/2012</v>
      </c>
      <c r="E85">
        <f t="shared" si="7"/>
        <v>350</v>
      </c>
      <c r="I85" s="9"/>
      <c r="J85" s="52"/>
      <c r="K85" s="50"/>
      <c r="L85" s="9"/>
      <c r="M85" s="50"/>
      <c r="N85" s="9"/>
    </row>
    <row r="86" spans="4:14" ht="19.5" hidden="1" customHeight="1">
      <c r="D86" t="str">
        <f t="shared" si="6"/>
        <v>5/9/2012</v>
      </c>
      <c r="E86">
        <f t="shared" si="7"/>
        <v>350</v>
      </c>
      <c r="I86" s="9"/>
      <c r="J86" s="52"/>
      <c r="K86" s="50"/>
      <c r="L86" s="9"/>
      <c r="M86" s="50"/>
      <c r="N86" s="9"/>
    </row>
    <row r="87" spans="4:14" ht="19.5" hidden="1" customHeight="1">
      <c r="D87" t="str">
        <f t="shared" si="6"/>
        <v>5/9/2012</v>
      </c>
      <c r="E87">
        <f t="shared" si="7"/>
        <v>350</v>
      </c>
      <c r="I87" s="9"/>
      <c r="J87" s="52"/>
      <c r="K87" s="50"/>
      <c r="L87" s="9"/>
      <c r="M87" s="50"/>
      <c r="N87" s="9"/>
    </row>
    <row r="88" spans="4:14" ht="19.5" hidden="1" customHeight="1">
      <c r="D88" t="str">
        <f t="shared" si="6"/>
        <v>5/9/2012</v>
      </c>
      <c r="E88">
        <f t="shared" si="7"/>
        <v>350</v>
      </c>
      <c r="I88" s="9"/>
      <c r="J88" s="52"/>
      <c r="K88" s="50"/>
      <c r="L88" s="9"/>
      <c r="M88" s="50"/>
      <c r="N88" s="9"/>
    </row>
    <row r="89" spans="4:14" ht="19.5" hidden="1" customHeight="1">
      <c r="D89" t="str">
        <f t="shared" si="6"/>
        <v>5/9/2012</v>
      </c>
      <c r="E89">
        <f t="shared" si="7"/>
        <v>350</v>
      </c>
      <c r="I89" s="9"/>
      <c r="J89" s="52"/>
      <c r="K89" s="50"/>
      <c r="L89" s="9"/>
      <c r="M89" s="50"/>
      <c r="N89" s="9"/>
    </row>
    <row r="90" spans="4:14" ht="19.5" hidden="1" customHeight="1">
      <c r="D90" t="str">
        <f t="shared" si="6"/>
        <v>5/9/2012</v>
      </c>
      <c r="E90">
        <f t="shared" si="7"/>
        <v>350</v>
      </c>
      <c r="I90" s="9"/>
      <c r="J90" s="52"/>
      <c r="K90" s="50"/>
      <c r="L90" s="9"/>
      <c r="M90" s="50"/>
      <c r="N90" s="9"/>
    </row>
    <row r="91" spans="4:14" ht="19.5" hidden="1" customHeight="1">
      <c r="D91" t="str">
        <f t="shared" si="6"/>
        <v>5/9/2012</v>
      </c>
      <c r="E91">
        <f t="shared" si="7"/>
        <v>350</v>
      </c>
      <c r="I91" s="9"/>
      <c r="J91" s="52"/>
      <c r="K91" s="50"/>
      <c r="L91" s="9"/>
      <c r="M91" s="50"/>
      <c r="N91" s="9"/>
    </row>
    <row r="92" spans="4:14" ht="19.5" hidden="1" customHeight="1">
      <c r="D92" t="str">
        <f t="shared" si="6"/>
        <v>5/9/2012</v>
      </c>
      <c r="E92">
        <f t="shared" si="7"/>
        <v>350</v>
      </c>
      <c r="I92" s="9"/>
      <c r="J92" s="52"/>
      <c r="K92" s="50"/>
      <c r="L92" s="9"/>
      <c r="M92" s="50"/>
      <c r="N92" s="9"/>
    </row>
    <row r="93" spans="4:14" ht="19.5" hidden="1" customHeight="1">
      <c r="D93" t="str">
        <f t="shared" si="6"/>
        <v>5/9/2012</v>
      </c>
      <c r="E93">
        <f t="shared" si="7"/>
        <v>350</v>
      </c>
      <c r="I93" s="9"/>
      <c r="J93" s="52"/>
      <c r="K93" s="50"/>
      <c r="L93" s="9"/>
      <c r="M93" s="50"/>
      <c r="N93" s="9"/>
    </row>
    <row r="94" spans="4:14" ht="19.5" hidden="1" customHeight="1">
      <c r="D94" t="str">
        <f t="shared" si="6"/>
        <v>5/9/2012</v>
      </c>
      <c r="E94">
        <f t="shared" si="7"/>
        <v>350</v>
      </c>
      <c r="I94" s="9"/>
      <c r="J94" s="52"/>
      <c r="K94" s="50"/>
      <c r="L94" s="9"/>
      <c r="M94" s="50"/>
      <c r="N94" s="9"/>
    </row>
    <row r="95" spans="4:14" ht="9.75" hidden="1" customHeight="1">
      <c r="D95" t="str">
        <f t="shared" si="6"/>
        <v>5/9/2012</v>
      </c>
      <c r="E95">
        <f t="shared" si="7"/>
        <v>350</v>
      </c>
      <c r="I95" s="9"/>
      <c r="J95" s="52"/>
      <c r="K95" s="50"/>
      <c r="L95" s="9"/>
      <c r="M95" s="50"/>
      <c r="N95" s="9"/>
    </row>
    <row r="96" spans="4:14" ht="19.5" hidden="1" customHeight="1">
      <c r="D96" t="str">
        <f t="shared" si="6"/>
        <v>5/9/2012</v>
      </c>
      <c r="E96">
        <f t="shared" si="7"/>
        <v>350</v>
      </c>
      <c r="I96" s="9"/>
      <c r="J96" s="52"/>
      <c r="K96" s="50"/>
      <c r="L96" s="9"/>
      <c r="M96" s="50"/>
      <c r="N96" s="9"/>
    </row>
    <row r="97" spans="4:14" ht="19.5" hidden="1" customHeight="1">
      <c r="D97" t="str">
        <f t="shared" si="6"/>
        <v>5/9/2012</v>
      </c>
      <c r="E97">
        <f t="shared" si="7"/>
        <v>350</v>
      </c>
      <c r="I97" s="9"/>
      <c r="J97" s="52"/>
      <c r="K97" s="50"/>
      <c r="L97" s="9"/>
      <c r="M97" s="50"/>
      <c r="N97" s="9"/>
    </row>
    <row r="98" spans="4:14" ht="19.5" hidden="1" customHeight="1">
      <c r="D98" t="str">
        <f t="shared" si="6"/>
        <v>5/9/2012</v>
      </c>
      <c r="E98">
        <f t="shared" si="7"/>
        <v>350</v>
      </c>
      <c r="I98" s="9"/>
      <c r="J98" s="52"/>
      <c r="K98" s="50"/>
      <c r="L98" s="9"/>
      <c r="M98" s="50"/>
      <c r="N98" s="9"/>
    </row>
    <row r="99" spans="4:14" ht="19.5" hidden="1" customHeight="1">
      <c r="D99" t="str">
        <f t="shared" si="6"/>
        <v>5/9/2012</v>
      </c>
      <c r="E99">
        <f t="shared" si="7"/>
        <v>350</v>
      </c>
      <c r="I99" s="9"/>
      <c r="J99" s="52"/>
      <c r="K99" s="50"/>
      <c r="L99" s="9"/>
      <c r="M99" s="50"/>
      <c r="N99" s="9"/>
    </row>
    <row r="100" spans="4:14" ht="19.5" hidden="1" customHeight="1">
      <c r="D100" t="str">
        <f t="shared" si="6"/>
        <v>5/9/2012</v>
      </c>
      <c r="E100">
        <f t="shared" si="7"/>
        <v>350</v>
      </c>
      <c r="I100" s="9"/>
      <c r="J100" s="52"/>
      <c r="K100" s="50"/>
      <c r="L100" s="9"/>
      <c r="M100" s="50"/>
      <c r="N100" s="9"/>
    </row>
    <row r="101" spans="4:14" ht="19.5" hidden="1" customHeight="1">
      <c r="D101" t="str">
        <f t="shared" si="6"/>
        <v>5/9/2012</v>
      </c>
      <c r="E101">
        <f t="shared" si="7"/>
        <v>350</v>
      </c>
      <c r="I101" s="9"/>
      <c r="J101" s="52"/>
      <c r="K101" s="50"/>
      <c r="L101" s="9"/>
      <c r="M101" s="50"/>
      <c r="N101" s="9"/>
    </row>
    <row r="102" spans="4:14" ht="19.5" hidden="1" customHeight="1">
      <c r="D102" t="str">
        <f t="shared" si="6"/>
        <v>5/9/2012</v>
      </c>
      <c r="E102">
        <f t="shared" si="7"/>
        <v>350</v>
      </c>
      <c r="I102" s="9"/>
      <c r="J102" s="52"/>
      <c r="K102" s="50"/>
      <c r="L102" s="9"/>
      <c r="M102" s="50"/>
      <c r="N102" s="9"/>
    </row>
    <row r="103" spans="4:14" ht="19.5" hidden="1" customHeight="1">
      <c r="D103" t="str">
        <f t="shared" si="6"/>
        <v>5/9/2012</v>
      </c>
      <c r="E103">
        <f t="shared" si="7"/>
        <v>350</v>
      </c>
      <c r="I103" s="9"/>
      <c r="J103" s="52"/>
      <c r="K103" s="50"/>
      <c r="L103" s="9"/>
      <c r="M103" s="50"/>
      <c r="N103" s="9"/>
    </row>
    <row r="104" spans="4:14" ht="19.5" hidden="1" customHeight="1">
      <c r="D104" t="str">
        <f t="shared" si="6"/>
        <v>5/9/2012</v>
      </c>
      <c r="E104">
        <f t="shared" si="7"/>
        <v>350</v>
      </c>
      <c r="I104" s="9"/>
      <c r="J104" s="52"/>
      <c r="K104" s="50"/>
      <c r="L104" s="9"/>
      <c r="M104" s="50"/>
      <c r="N104" s="9"/>
    </row>
    <row r="105" spans="4:14" ht="19.5" hidden="1" customHeight="1">
      <c r="D105" t="str">
        <f t="shared" si="6"/>
        <v>5/9/2012</v>
      </c>
      <c r="E105">
        <f t="shared" si="7"/>
        <v>350</v>
      </c>
      <c r="I105" s="9"/>
      <c r="J105" s="52"/>
      <c r="K105" s="50"/>
      <c r="L105" s="9"/>
      <c r="M105" s="50"/>
      <c r="N105" s="9"/>
    </row>
    <row r="106" spans="4:14" ht="19.5" hidden="1" customHeight="1">
      <c r="D106" t="str">
        <f t="shared" si="6"/>
        <v>5/9/2012</v>
      </c>
      <c r="E106">
        <f t="shared" si="7"/>
        <v>350</v>
      </c>
      <c r="I106" s="9"/>
      <c r="J106" s="52"/>
      <c r="K106" s="50"/>
      <c r="L106" s="9"/>
      <c r="M106" s="50"/>
      <c r="N106" s="9"/>
    </row>
    <row r="107" spans="4:14" ht="19.5" hidden="1" customHeight="1">
      <c r="D107" t="str">
        <f t="shared" si="6"/>
        <v>5/9/2012</v>
      </c>
      <c r="E107">
        <f t="shared" si="7"/>
        <v>350</v>
      </c>
      <c r="I107" s="9"/>
      <c r="J107" s="52"/>
      <c r="K107" s="50"/>
      <c r="L107" s="9"/>
      <c r="M107" s="50"/>
      <c r="N107" s="9"/>
    </row>
    <row r="108" spans="4:14" ht="19.5" hidden="1" customHeight="1">
      <c r="D108" t="str">
        <f t="shared" si="6"/>
        <v>5/9/2012</v>
      </c>
      <c r="E108">
        <f t="shared" si="7"/>
        <v>350</v>
      </c>
      <c r="I108" s="9"/>
      <c r="J108" s="52"/>
      <c r="K108" s="50"/>
      <c r="L108" s="9"/>
      <c r="M108" s="50"/>
      <c r="N108" s="9"/>
    </row>
    <row r="109" spans="4:14" ht="19.5" hidden="1" customHeight="1">
      <c r="D109" t="str">
        <f t="shared" si="6"/>
        <v>5/9/2012</v>
      </c>
      <c r="E109">
        <f t="shared" si="7"/>
        <v>350</v>
      </c>
      <c r="I109" s="9"/>
      <c r="J109" s="52"/>
      <c r="K109" s="50"/>
      <c r="L109" s="9"/>
      <c r="M109" s="50"/>
      <c r="N109" s="9"/>
    </row>
    <row r="110" spans="4:14" ht="19.5" hidden="1" customHeight="1">
      <c r="D110" t="str">
        <f t="shared" si="6"/>
        <v>5/9/2012</v>
      </c>
      <c r="E110">
        <f t="shared" si="7"/>
        <v>350</v>
      </c>
      <c r="I110" s="9"/>
      <c r="J110" s="52"/>
      <c r="K110" s="50"/>
      <c r="L110" s="9"/>
      <c r="M110" s="50"/>
      <c r="N110" s="9"/>
    </row>
    <row r="111" spans="4:14" ht="19.5" hidden="1" customHeight="1">
      <c r="D111" t="str">
        <f t="shared" si="6"/>
        <v>5/9/2012</v>
      </c>
      <c r="E111">
        <f t="shared" si="7"/>
        <v>350</v>
      </c>
      <c r="I111" s="9"/>
      <c r="J111" s="52"/>
      <c r="K111" s="50"/>
      <c r="L111" s="9"/>
      <c r="M111" s="50"/>
      <c r="N111" s="9"/>
    </row>
    <row r="112" spans="4:14" ht="19.5" hidden="1" customHeight="1">
      <c r="D112" t="str">
        <f t="shared" si="6"/>
        <v>5/9/2012</v>
      </c>
      <c r="E112">
        <f t="shared" si="7"/>
        <v>350</v>
      </c>
      <c r="I112" s="9"/>
      <c r="J112" s="52"/>
      <c r="K112" s="50"/>
      <c r="L112" s="9"/>
      <c r="M112" s="50"/>
      <c r="N112" s="9"/>
    </row>
    <row r="113" spans="4:14" ht="19.5" hidden="1" customHeight="1">
      <c r="D113" t="str">
        <f t="shared" si="6"/>
        <v>5/9/2012</v>
      </c>
      <c r="E113">
        <f t="shared" si="7"/>
        <v>350</v>
      </c>
      <c r="I113" s="9"/>
      <c r="J113" s="52"/>
      <c r="K113" s="50"/>
      <c r="L113" s="9"/>
      <c r="M113" s="50"/>
      <c r="N113" s="9"/>
    </row>
    <row r="114" spans="4:14" ht="19.5" hidden="1" customHeight="1">
      <c r="D114" t="str">
        <f t="shared" si="6"/>
        <v>5/9/2012</v>
      </c>
      <c r="E114">
        <f t="shared" si="7"/>
        <v>350</v>
      </c>
      <c r="I114" s="9"/>
      <c r="J114" s="52"/>
      <c r="K114" s="50"/>
      <c r="L114" s="9"/>
      <c r="M114" s="50"/>
      <c r="N114" s="9"/>
    </row>
    <row r="115" spans="4:14" ht="19.5" hidden="1" customHeight="1">
      <c r="D115" t="str">
        <f t="shared" si="6"/>
        <v>5/9/2012</v>
      </c>
      <c r="E115">
        <f t="shared" si="7"/>
        <v>350</v>
      </c>
      <c r="I115" s="9"/>
      <c r="J115" s="52"/>
      <c r="K115" s="50"/>
      <c r="L115" s="9"/>
      <c r="M115" s="50"/>
      <c r="N115" s="9"/>
    </row>
    <row r="116" spans="4:14" ht="19.5" hidden="1" customHeight="1">
      <c r="D116" t="str">
        <f t="shared" si="6"/>
        <v>5/9/2012</v>
      </c>
      <c r="E116">
        <f t="shared" si="7"/>
        <v>350</v>
      </c>
      <c r="I116" s="9"/>
      <c r="J116" s="52"/>
      <c r="K116" s="50"/>
      <c r="L116" s="9"/>
      <c r="M116" s="50"/>
      <c r="N116" s="9"/>
    </row>
    <row r="117" spans="4:14" ht="19.5" hidden="1" customHeight="1">
      <c r="D117" t="str">
        <f t="shared" si="6"/>
        <v>5/9/2012</v>
      </c>
      <c r="E117">
        <f t="shared" si="7"/>
        <v>350</v>
      </c>
      <c r="I117" s="9"/>
      <c r="J117" s="52"/>
      <c r="K117" s="50"/>
      <c r="L117" s="9"/>
      <c r="M117" s="50"/>
      <c r="N117" s="9"/>
    </row>
    <row r="118" spans="4:14" ht="19.5" hidden="1" customHeight="1">
      <c r="D118" t="str">
        <f t="shared" si="6"/>
        <v>5/9/2012</v>
      </c>
      <c r="E118">
        <f t="shared" si="7"/>
        <v>350</v>
      </c>
      <c r="I118" s="9"/>
      <c r="J118" s="52"/>
      <c r="K118" s="50"/>
      <c r="L118" s="9"/>
      <c r="M118" s="50"/>
      <c r="N118" s="9"/>
    </row>
    <row r="119" spans="4:14" ht="19.5" customHeight="1"/>
    <row r="120" spans="4:14" ht="19.5" customHeight="1"/>
    <row r="121" spans="4:14" ht="19.5" customHeight="1"/>
    <row r="122" spans="4:14" ht="19.5" customHeight="1"/>
    <row r="123" spans="4:14" ht="19.5" customHeight="1"/>
    <row r="124" spans="4:14" ht="19.5" customHeight="1"/>
    <row r="125" spans="4:14" ht="19.5" customHeight="1"/>
    <row r="126" spans="4:14" ht="19.5" customHeight="1"/>
    <row r="127" spans="4:14" ht="19.5" customHeight="1"/>
    <row r="128" spans="4:14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 password="DD89" sheet="1" objects="1" scenarios="1"/>
  <protectedRanges>
    <protectedRange sqref="J4" name="Range17"/>
    <protectedRange sqref="C3:E3" name="Range15"/>
    <protectedRange sqref="J3:L3" name="Range13"/>
    <protectedRange sqref="A1:N1" name="Range11"/>
    <protectedRange sqref="B8:B38" name="Range8"/>
    <protectedRange sqref="C8:F38" name="Range6"/>
    <protectedRange sqref="C5:D5" name="Range5"/>
    <protectedRange sqref="C4:D4" name="Range4"/>
    <protectedRange sqref="C3:D3" name="Range3"/>
    <protectedRange sqref="C2:D2" name="Range2"/>
    <protectedRange sqref="J2:L2" name="Range9"/>
    <protectedRange sqref="J2" name="Range10"/>
    <protectedRange sqref="C5:E5" name="Range12"/>
    <protectedRange sqref="J5:L5" name="Range14"/>
    <protectedRange sqref="C2:E2" name="Range16"/>
  </protectedRanges>
  <dataConsolidate/>
  <mergeCells count="20">
    <mergeCell ref="G14:K14"/>
    <mergeCell ref="C5:E5"/>
    <mergeCell ref="F6:F7"/>
    <mergeCell ref="A6:A7"/>
    <mergeCell ref="F4:I4"/>
    <mergeCell ref="A1:N1"/>
    <mergeCell ref="A2:B2"/>
    <mergeCell ref="A3:B3"/>
    <mergeCell ref="A4:B4"/>
    <mergeCell ref="A5:B5"/>
    <mergeCell ref="J2:L2"/>
    <mergeCell ref="J3:L3"/>
    <mergeCell ref="C2:E2"/>
    <mergeCell ref="F2:I2"/>
    <mergeCell ref="F3:I3"/>
    <mergeCell ref="C3:E3"/>
    <mergeCell ref="C4:E4"/>
    <mergeCell ref="L4:M4"/>
    <mergeCell ref="J5:L5"/>
    <mergeCell ref="F5:H5"/>
  </mergeCells>
  <dataValidations count="3">
    <dataValidation type="list" allowBlank="1" showInputMessage="1" showErrorMessage="1" sqref="J4">
      <formula1>$F$44:$F$75</formula1>
    </dataValidation>
    <dataValidation type="list" allowBlank="1" showInputMessage="1" showErrorMessage="1" sqref="C3:E3">
      <formula1>"January,February,March,April,May,June,July,August,September,October,November,Decemeber"</formula1>
    </dataValidation>
    <dataValidation type="list" allowBlank="1" showInputMessage="1" showErrorMessage="1" sqref="C4:E4">
      <formula1>"2011,2012,2013,2014,2015"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RICE UT</vt:lpstr>
      <vt:lpstr>BILL IX,X</vt:lpstr>
      <vt:lpstr>BILL VI TO VIII</vt:lpstr>
      <vt:lpstr>Sheet1</vt:lpstr>
      <vt:lpstr>MNT RPT</vt:lpstr>
      <vt:lpstr>SEC FN</vt:lpstr>
      <vt:lpstr>FIRST FN</vt:lpstr>
      <vt:lpstr>words</vt:lpstr>
      <vt:lpstr>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2012-08-14T14:00:16Z</dcterms:modified>
</cp:coreProperties>
</file>